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bookViews>
    <workbookView xWindow="0" yWindow="0" windowWidth="14490" windowHeight="7365"/>
  </bookViews>
  <sheets>
    <sheet name="Rekapitulace stavby" sheetId="1" r:id="rId1"/>
    <sheet name="01 - stavební část" sheetId="2" r:id="rId2"/>
    <sheet name="02 - elektro" sheetId="3" r:id="rId3"/>
    <sheet name="03 -  UT" sheetId="4" r:id="rId4"/>
    <sheet name="04 - ZTI" sheetId="5" r:id="rId5"/>
    <sheet name="06 - venkovní kanalizace" sheetId="6" r:id="rId6"/>
    <sheet name="07 - VRN" sheetId="7" r:id="rId7"/>
    <sheet name="Pokyny pro vyplnění" sheetId="8" r:id="rId8"/>
  </sheets>
  <definedNames>
    <definedName name="_xlnm._FilterDatabase" localSheetId="1" hidden="1">'01 - stavební část'!$C$100:$K$593</definedName>
    <definedName name="_xlnm._FilterDatabase" localSheetId="2" hidden="1">'02 - elektro'!$C$75:$K$109</definedName>
    <definedName name="_xlnm._FilterDatabase" localSheetId="3" hidden="1">'03 -  UT'!$C$86:$K$120</definedName>
    <definedName name="_xlnm._FilterDatabase" localSheetId="4" hidden="1">'04 - ZTI'!$C$84:$K$176</definedName>
    <definedName name="_xlnm._FilterDatabase" localSheetId="5" hidden="1">'06 - venkovní kanalizace'!$C$82:$K$144</definedName>
    <definedName name="_xlnm._FilterDatabase" localSheetId="6" hidden="1">'07 - VRN'!$C$80:$K$92</definedName>
    <definedName name="_xlnm.Print_Titles" localSheetId="1">'01 - stavební část'!$100:$100</definedName>
    <definedName name="_xlnm.Print_Titles" localSheetId="2">'02 - elektro'!$75:$75</definedName>
    <definedName name="_xlnm.Print_Titles" localSheetId="3">'03 -  UT'!$86:$86</definedName>
    <definedName name="_xlnm.Print_Titles" localSheetId="4">'04 - ZTI'!$84:$84</definedName>
    <definedName name="_xlnm.Print_Titles" localSheetId="5">'06 - venkovní kanalizace'!$82:$82</definedName>
    <definedName name="_xlnm.Print_Titles" localSheetId="6">'07 - VRN'!$80:$80</definedName>
    <definedName name="_xlnm.Print_Titles" localSheetId="0">'Rekapitulace stavby'!$49:$49</definedName>
    <definedName name="_xlnm.Print_Area" localSheetId="1">'01 - stavební část'!$C$4:$J$36,'01 - stavební část'!$C$42:$J$82,'01 - stavební část'!$C$88:$K$593</definedName>
    <definedName name="_xlnm.Print_Area" localSheetId="2">'02 - elektro'!$C$4:$J$36,'02 - elektro'!$C$42:$J$57,'02 - elektro'!$C$63:$K$109</definedName>
    <definedName name="_xlnm.Print_Area" localSheetId="3">'03 -  UT'!$C$4:$J$36,'03 -  UT'!$C$42:$J$68,'03 -  UT'!$C$74:$K$120</definedName>
    <definedName name="_xlnm.Print_Area" localSheetId="4">'04 - ZTI'!$C$4:$J$36,'04 - ZTI'!$C$42:$J$66,'04 - ZTI'!$C$72:$K$176</definedName>
    <definedName name="_xlnm.Print_Area" localSheetId="5">'06 - venkovní kanalizace'!$C$4:$J$36,'06 - venkovní kanalizace'!$C$42:$J$64,'06 - venkovní kanalizace'!$C$70:$K$144</definedName>
    <definedName name="_xlnm.Print_Area" localSheetId="6">'07 - VRN'!$C$4:$J$36,'07 - VRN'!$C$42:$J$62,'07 - VRN'!$C$68:$K$92</definedName>
    <definedName name="_xlnm.Print_Area" localSheetId="7">'Pokyny pro vyplnění'!$B$2:$K$69,'Pokyny pro vyplnění'!$B$72:$K$116,'Pokyny pro vyplnění'!$B$119:$K$188,'Pokyny pro vyplnění'!$B$196:$K$216</definedName>
    <definedName name="_xlnm.Print_Area" localSheetId="0">'Rekapitulace stavby'!$D$4:$AO$33,'Rekapitulace stavby'!$C$39:$AQ$58</definedName>
  </definedNames>
  <calcPr calcId="145621"/>
</workbook>
</file>

<file path=xl/calcChain.xml><?xml version="1.0" encoding="utf-8"?>
<calcChain xmlns="http://schemas.openxmlformats.org/spreadsheetml/2006/main">
  <c r="AY57" i="1" l="1"/>
  <c r="AX57" i="1"/>
  <c r="BI92" i="7"/>
  <c r="BH92" i="7"/>
  <c r="BG92" i="7"/>
  <c r="BF92" i="7"/>
  <c r="T92" i="7"/>
  <c r="T91" i="7" s="1"/>
  <c r="R92" i="7"/>
  <c r="R91" i="7" s="1"/>
  <c r="P92" i="7"/>
  <c r="P91" i="7" s="1"/>
  <c r="BK92" i="7"/>
  <c r="BK91" i="7" s="1"/>
  <c r="J91" i="7" s="1"/>
  <c r="J61" i="7" s="1"/>
  <c r="J92" i="7"/>
  <c r="BE92" i="7" s="1"/>
  <c r="BI90" i="7"/>
  <c r="BH90" i="7"/>
  <c r="BG90" i="7"/>
  <c r="BF90" i="7"/>
  <c r="T90" i="7"/>
  <c r="T89" i="7" s="1"/>
  <c r="R90" i="7"/>
  <c r="R89" i="7" s="1"/>
  <c r="P90" i="7"/>
  <c r="P89" i="7" s="1"/>
  <c r="BK90" i="7"/>
  <c r="BK89" i="7" s="1"/>
  <c r="J89" i="7" s="1"/>
  <c r="J60" i="7" s="1"/>
  <c r="J90" i="7"/>
  <c r="BE90" i="7" s="1"/>
  <c r="BI88" i="7"/>
  <c r="BH88" i="7"/>
  <c r="BG88" i="7"/>
  <c r="BF88" i="7"/>
  <c r="BE88" i="7"/>
  <c r="T88" i="7"/>
  <c r="R88" i="7"/>
  <c r="P88" i="7"/>
  <c r="BK88" i="7"/>
  <c r="J88" i="7"/>
  <c r="BI87" i="7"/>
  <c r="BH87" i="7"/>
  <c r="BG87" i="7"/>
  <c r="BF87" i="7"/>
  <c r="T87" i="7"/>
  <c r="T86" i="7" s="1"/>
  <c r="R87" i="7"/>
  <c r="R86" i="7" s="1"/>
  <c r="P87" i="7"/>
  <c r="P86" i="7" s="1"/>
  <c r="BK87" i="7"/>
  <c r="BK86" i="7" s="1"/>
  <c r="J86" i="7" s="1"/>
  <c r="J59" i="7" s="1"/>
  <c r="J87" i="7"/>
  <c r="BE87" i="7" s="1"/>
  <c r="BI85" i="7"/>
  <c r="BH85" i="7"/>
  <c r="BG85" i="7"/>
  <c r="BF85" i="7"/>
  <c r="T85" i="7"/>
  <c r="R85" i="7"/>
  <c r="P85" i="7"/>
  <c r="BK85" i="7"/>
  <c r="J85" i="7"/>
  <c r="BE85" i="7" s="1"/>
  <c r="BI84" i="7"/>
  <c r="F34" i="7" s="1"/>
  <c r="BD57" i="1" s="1"/>
  <c r="BH84" i="7"/>
  <c r="F33" i="7" s="1"/>
  <c r="BC57" i="1" s="1"/>
  <c r="BG84" i="7"/>
  <c r="F32" i="7" s="1"/>
  <c r="BB57" i="1" s="1"/>
  <c r="BF84" i="7"/>
  <c r="J31" i="7" s="1"/>
  <c r="AW57" i="1" s="1"/>
  <c r="BE84" i="7"/>
  <c r="T84" i="7"/>
  <c r="T83" i="7" s="1"/>
  <c r="T82" i="7" s="1"/>
  <c r="T81" i="7" s="1"/>
  <c r="R84" i="7"/>
  <c r="R83" i="7" s="1"/>
  <c r="R82" i="7" s="1"/>
  <c r="R81" i="7" s="1"/>
  <c r="P84" i="7"/>
  <c r="P83" i="7" s="1"/>
  <c r="BK84" i="7"/>
  <c r="BK83" i="7" s="1"/>
  <c r="J84" i="7"/>
  <c r="F75" i="7"/>
  <c r="E73" i="7"/>
  <c r="F49" i="7"/>
  <c r="E47" i="7"/>
  <c r="J21" i="7"/>
  <c r="E21" i="7"/>
  <c r="J77" i="7" s="1"/>
  <c r="J20" i="7"/>
  <c r="J18" i="7"/>
  <c r="E18" i="7"/>
  <c r="F52" i="7" s="1"/>
  <c r="J17" i="7"/>
  <c r="J15" i="7"/>
  <c r="E15" i="7"/>
  <c r="F51" i="7" s="1"/>
  <c r="J14" i="7"/>
  <c r="J12" i="7"/>
  <c r="J49" i="7" s="1"/>
  <c r="E7" i="7"/>
  <c r="E45" i="7" s="1"/>
  <c r="AY56" i="1"/>
  <c r="AX56" i="1"/>
  <c r="BI143" i="6"/>
  <c r="BH143" i="6"/>
  <c r="BG143" i="6"/>
  <c r="BF143" i="6"/>
  <c r="BE143" i="6"/>
  <c r="T143" i="6"/>
  <c r="T142" i="6" s="1"/>
  <c r="R143" i="6"/>
  <c r="R142" i="6" s="1"/>
  <c r="P143" i="6"/>
  <c r="P142" i="6" s="1"/>
  <c r="BK143" i="6"/>
  <c r="BK142" i="6" s="1"/>
  <c r="J142" i="6" s="1"/>
  <c r="J63" i="6" s="1"/>
  <c r="J143" i="6"/>
  <c r="BI140" i="6"/>
  <c r="BH140" i="6"/>
  <c r="BG140" i="6"/>
  <c r="BF140" i="6"/>
  <c r="T140" i="6"/>
  <c r="R140" i="6"/>
  <c r="P140" i="6"/>
  <c r="BK140" i="6"/>
  <c r="J140" i="6"/>
  <c r="BE140" i="6" s="1"/>
  <c r="BI139" i="6"/>
  <c r="BH139" i="6"/>
  <c r="BG139" i="6"/>
  <c r="BF139" i="6"/>
  <c r="T139" i="6"/>
  <c r="R139" i="6"/>
  <c r="P139" i="6"/>
  <c r="BK139" i="6"/>
  <c r="J139" i="6"/>
  <c r="BE139" i="6" s="1"/>
  <c r="BI138" i="6"/>
  <c r="BH138" i="6"/>
  <c r="BG138" i="6"/>
  <c r="BF138" i="6"/>
  <c r="BE138" i="6"/>
  <c r="T138" i="6"/>
  <c r="R138" i="6"/>
  <c r="P138" i="6"/>
  <c r="BK138" i="6"/>
  <c r="J138" i="6"/>
  <c r="BI136" i="6"/>
  <c r="BH136" i="6"/>
  <c r="BG136" i="6"/>
  <c r="BF136" i="6"/>
  <c r="T136" i="6"/>
  <c r="R136" i="6"/>
  <c r="P136" i="6"/>
  <c r="BK136" i="6"/>
  <c r="J136" i="6"/>
  <c r="BE136" i="6" s="1"/>
  <c r="BI135" i="6"/>
  <c r="BH135" i="6"/>
  <c r="BG135" i="6"/>
  <c r="BF135" i="6"/>
  <c r="BE135" i="6"/>
  <c r="T135" i="6"/>
  <c r="R135" i="6"/>
  <c r="P135" i="6"/>
  <c r="BK135" i="6"/>
  <c r="J135" i="6"/>
  <c r="BI133" i="6"/>
  <c r="BH133" i="6"/>
  <c r="BG133" i="6"/>
  <c r="BF133" i="6"/>
  <c r="BE133" i="6"/>
  <c r="T133" i="6"/>
  <c r="T132" i="6" s="1"/>
  <c r="R133" i="6"/>
  <c r="R132" i="6" s="1"/>
  <c r="P133" i="6"/>
  <c r="P132" i="6" s="1"/>
  <c r="BK133" i="6"/>
  <c r="BK132" i="6" s="1"/>
  <c r="J132" i="6" s="1"/>
  <c r="J62" i="6" s="1"/>
  <c r="J133" i="6"/>
  <c r="BI130" i="6"/>
  <c r="BH130" i="6"/>
  <c r="BG130" i="6"/>
  <c r="BF130" i="6"/>
  <c r="T130" i="6"/>
  <c r="R130" i="6"/>
  <c r="P130" i="6"/>
  <c r="BK130" i="6"/>
  <c r="J130" i="6"/>
  <c r="BE130" i="6" s="1"/>
  <c r="BI129" i="6"/>
  <c r="BH129" i="6"/>
  <c r="BG129" i="6"/>
  <c r="BF129" i="6"/>
  <c r="BE129" i="6"/>
  <c r="T129" i="6"/>
  <c r="R129" i="6"/>
  <c r="P129" i="6"/>
  <c r="BK129" i="6"/>
  <c r="J129" i="6"/>
  <c r="BI127" i="6"/>
  <c r="BH127" i="6"/>
  <c r="BG127" i="6"/>
  <c r="BF127" i="6"/>
  <c r="T127" i="6"/>
  <c r="R127" i="6"/>
  <c r="P127" i="6"/>
  <c r="BK127" i="6"/>
  <c r="J127" i="6"/>
  <c r="BE127" i="6" s="1"/>
  <c r="BI126" i="6"/>
  <c r="BH126" i="6"/>
  <c r="BG126" i="6"/>
  <c r="BF126" i="6"/>
  <c r="BE126" i="6"/>
  <c r="T126" i="6"/>
  <c r="R126" i="6"/>
  <c r="P126" i="6"/>
  <c r="BK126" i="6"/>
  <c r="J126" i="6"/>
  <c r="BI124" i="6"/>
  <c r="BH124" i="6"/>
  <c r="BG124" i="6"/>
  <c r="BF124" i="6"/>
  <c r="BE124" i="6"/>
  <c r="T124" i="6"/>
  <c r="R124" i="6"/>
  <c r="P124" i="6"/>
  <c r="BK124" i="6"/>
  <c r="J124" i="6"/>
  <c r="BI123" i="6"/>
  <c r="BH123" i="6"/>
  <c r="BG123" i="6"/>
  <c r="BF123" i="6"/>
  <c r="BE123" i="6"/>
  <c r="T123" i="6"/>
  <c r="R123" i="6"/>
  <c r="P123" i="6"/>
  <c r="BK123" i="6"/>
  <c r="J123" i="6"/>
  <c r="BI122" i="6"/>
  <c r="BH122" i="6"/>
  <c r="BG122" i="6"/>
  <c r="BF122" i="6"/>
  <c r="BE122" i="6"/>
  <c r="T122" i="6"/>
  <c r="R122" i="6"/>
  <c r="P122" i="6"/>
  <c r="BK122" i="6"/>
  <c r="J122" i="6"/>
  <c r="BI120" i="6"/>
  <c r="BH120" i="6"/>
  <c r="BG120" i="6"/>
  <c r="BF120" i="6"/>
  <c r="BE120" i="6"/>
  <c r="T120" i="6"/>
  <c r="R120" i="6"/>
  <c r="P120" i="6"/>
  <c r="BK120" i="6"/>
  <c r="J120" i="6"/>
  <c r="BI118" i="6"/>
  <c r="BH118" i="6"/>
  <c r="BG118" i="6"/>
  <c r="BF118" i="6"/>
  <c r="BE118" i="6"/>
  <c r="T118" i="6"/>
  <c r="R118" i="6"/>
  <c r="P118" i="6"/>
  <c r="BK118" i="6"/>
  <c r="J118" i="6"/>
  <c r="BI116" i="6"/>
  <c r="BH116" i="6"/>
  <c r="BG116" i="6"/>
  <c r="BF116" i="6"/>
  <c r="BE116" i="6"/>
  <c r="T116" i="6"/>
  <c r="T115" i="6" s="1"/>
  <c r="R116" i="6"/>
  <c r="R115" i="6" s="1"/>
  <c r="P116" i="6"/>
  <c r="P115" i="6" s="1"/>
  <c r="BK116" i="6"/>
  <c r="BK115" i="6" s="1"/>
  <c r="J115" i="6" s="1"/>
  <c r="J61" i="6" s="1"/>
  <c r="J116" i="6"/>
  <c r="BI113" i="6"/>
  <c r="BH113" i="6"/>
  <c r="BG113" i="6"/>
  <c r="BF113" i="6"/>
  <c r="T113" i="6"/>
  <c r="T112" i="6" s="1"/>
  <c r="R113" i="6"/>
  <c r="R112" i="6" s="1"/>
  <c r="P113" i="6"/>
  <c r="P112" i="6" s="1"/>
  <c r="BK113" i="6"/>
  <c r="BK112" i="6" s="1"/>
  <c r="J112" i="6" s="1"/>
  <c r="J60" i="6" s="1"/>
  <c r="J113" i="6"/>
  <c r="BE113" i="6" s="1"/>
  <c r="BI110" i="6"/>
  <c r="BH110" i="6"/>
  <c r="BG110" i="6"/>
  <c r="BF110" i="6"/>
  <c r="BE110" i="6"/>
  <c r="T110" i="6"/>
  <c r="T109" i="6" s="1"/>
  <c r="R110" i="6"/>
  <c r="R109" i="6" s="1"/>
  <c r="P110" i="6"/>
  <c r="P109" i="6" s="1"/>
  <c r="BK110" i="6"/>
  <c r="BK109" i="6" s="1"/>
  <c r="J109" i="6" s="1"/>
  <c r="J59" i="6" s="1"/>
  <c r="J110" i="6"/>
  <c r="BI107" i="6"/>
  <c r="BH107" i="6"/>
  <c r="BG107" i="6"/>
  <c r="BF107" i="6"/>
  <c r="T107" i="6"/>
  <c r="R107" i="6"/>
  <c r="P107" i="6"/>
  <c r="BK107" i="6"/>
  <c r="J107" i="6"/>
  <c r="BE107" i="6" s="1"/>
  <c r="BI105" i="6"/>
  <c r="BH105" i="6"/>
  <c r="BG105" i="6"/>
  <c r="BF105" i="6"/>
  <c r="BE105" i="6"/>
  <c r="T105" i="6"/>
  <c r="R105" i="6"/>
  <c r="P105" i="6"/>
  <c r="BK105" i="6"/>
  <c r="J105" i="6"/>
  <c r="BI103" i="6"/>
  <c r="BH103" i="6"/>
  <c r="BG103" i="6"/>
  <c r="BF103" i="6"/>
  <c r="T103" i="6"/>
  <c r="R103" i="6"/>
  <c r="P103" i="6"/>
  <c r="BK103" i="6"/>
  <c r="J103" i="6"/>
  <c r="BE103" i="6" s="1"/>
  <c r="BI99" i="6"/>
  <c r="BH99" i="6"/>
  <c r="BG99" i="6"/>
  <c r="BF99" i="6"/>
  <c r="BE99" i="6"/>
  <c r="T99" i="6"/>
  <c r="R99" i="6"/>
  <c r="P99" i="6"/>
  <c r="BK99" i="6"/>
  <c r="J99" i="6"/>
  <c r="BI97" i="6"/>
  <c r="BH97" i="6"/>
  <c r="BG97" i="6"/>
  <c r="BF97" i="6"/>
  <c r="T97" i="6"/>
  <c r="R97" i="6"/>
  <c r="P97" i="6"/>
  <c r="BK97" i="6"/>
  <c r="J97" i="6"/>
  <c r="BE97" i="6" s="1"/>
  <c r="BI94" i="6"/>
  <c r="BH94" i="6"/>
  <c r="BG94" i="6"/>
  <c r="BF94" i="6"/>
  <c r="BE94" i="6"/>
  <c r="T94" i="6"/>
  <c r="R94" i="6"/>
  <c r="P94" i="6"/>
  <c r="BK94" i="6"/>
  <c r="J94" i="6"/>
  <c r="BI91" i="6"/>
  <c r="BH91" i="6"/>
  <c r="BG91" i="6"/>
  <c r="BF91" i="6"/>
  <c r="BE91" i="6"/>
  <c r="T91" i="6"/>
  <c r="R91" i="6"/>
  <c r="P91" i="6"/>
  <c r="BK91" i="6"/>
  <c r="J91" i="6"/>
  <c r="BI88" i="6"/>
  <c r="BH88" i="6"/>
  <c r="BG88" i="6"/>
  <c r="BF88" i="6"/>
  <c r="BE88" i="6"/>
  <c r="T88" i="6"/>
  <c r="R88" i="6"/>
  <c r="P88" i="6"/>
  <c r="BK88" i="6"/>
  <c r="J88" i="6"/>
  <c r="BI86" i="6"/>
  <c r="F34" i="6" s="1"/>
  <c r="BD56" i="1" s="1"/>
  <c r="BH86" i="6"/>
  <c r="F33" i="6" s="1"/>
  <c r="BC56" i="1" s="1"/>
  <c r="BG86" i="6"/>
  <c r="F32" i="6" s="1"/>
  <c r="BB56" i="1" s="1"/>
  <c r="BF86" i="6"/>
  <c r="J31" i="6" s="1"/>
  <c r="AW56" i="1" s="1"/>
  <c r="BE86" i="6"/>
  <c r="T86" i="6"/>
  <c r="T85" i="6" s="1"/>
  <c r="T84" i="6" s="1"/>
  <c r="T83" i="6" s="1"/>
  <c r="R86" i="6"/>
  <c r="R85" i="6" s="1"/>
  <c r="P86" i="6"/>
  <c r="P85" i="6" s="1"/>
  <c r="BK86" i="6"/>
  <c r="BK85" i="6" s="1"/>
  <c r="J86" i="6"/>
  <c r="F77" i="6"/>
  <c r="E75" i="6"/>
  <c r="F49" i="6"/>
  <c r="E47" i="6"/>
  <c r="J21" i="6"/>
  <c r="E21" i="6"/>
  <c r="J51" i="6" s="1"/>
  <c r="J20" i="6"/>
  <c r="J18" i="6"/>
  <c r="E18" i="6"/>
  <c r="F80" i="6" s="1"/>
  <c r="J17" i="6"/>
  <c r="J15" i="6"/>
  <c r="E15" i="6"/>
  <c r="F51" i="6" s="1"/>
  <c r="J14" i="6"/>
  <c r="J12" i="6"/>
  <c r="J49" i="6" s="1"/>
  <c r="E7" i="6"/>
  <c r="E45" i="6" s="1"/>
  <c r="AY55" i="1"/>
  <c r="AX55" i="1"/>
  <c r="BI175" i="5"/>
  <c r="BH175" i="5"/>
  <c r="BG175" i="5"/>
  <c r="BF175" i="5"/>
  <c r="BE175" i="5"/>
  <c r="T175" i="5"/>
  <c r="R175" i="5"/>
  <c r="P175" i="5"/>
  <c r="BK175" i="5"/>
  <c r="J175" i="5"/>
  <c r="BI174" i="5"/>
  <c r="BH174" i="5"/>
  <c r="BG174" i="5"/>
  <c r="BF174" i="5"/>
  <c r="BE174" i="5"/>
  <c r="T174" i="5"/>
  <c r="R174" i="5"/>
  <c r="P174" i="5"/>
  <c r="BK174" i="5"/>
  <c r="J174" i="5"/>
  <c r="BI173" i="5"/>
  <c r="BH173" i="5"/>
  <c r="BG173" i="5"/>
  <c r="BF173" i="5"/>
  <c r="BE173" i="5"/>
  <c r="T173" i="5"/>
  <c r="R173" i="5"/>
  <c r="P173" i="5"/>
  <c r="BK173" i="5"/>
  <c r="J173" i="5"/>
  <c r="BI171" i="5"/>
  <c r="BH171" i="5"/>
  <c r="BG171" i="5"/>
  <c r="BF171" i="5"/>
  <c r="BE171" i="5"/>
  <c r="T171" i="5"/>
  <c r="R171" i="5"/>
  <c r="P171" i="5"/>
  <c r="BK171" i="5"/>
  <c r="J171" i="5"/>
  <c r="BI170" i="5"/>
  <c r="BH170" i="5"/>
  <c r="BG170" i="5"/>
  <c r="BF170" i="5"/>
  <c r="BE170" i="5"/>
  <c r="T170" i="5"/>
  <c r="R170" i="5"/>
  <c r="P170" i="5"/>
  <c r="BK170" i="5"/>
  <c r="J170" i="5"/>
  <c r="BI169" i="5"/>
  <c r="BH169" i="5"/>
  <c r="BG169" i="5"/>
  <c r="BF169" i="5"/>
  <c r="BE169" i="5"/>
  <c r="T169" i="5"/>
  <c r="R169" i="5"/>
  <c r="P169" i="5"/>
  <c r="BK169" i="5"/>
  <c r="J169" i="5"/>
  <c r="BI167" i="5"/>
  <c r="BH167" i="5"/>
  <c r="BG167" i="5"/>
  <c r="BF167" i="5"/>
  <c r="BE167" i="5"/>
  <c r="T167" i="5"/>
  <c r="R167" i="5"/>
  <c r="P167" i="5"/>
  <c r="BK167" i="5"/>
  <c r="J167" i="5"/>
  <c r="BI166" i="5"/>
  <c r="BH166" i="5"/>
  <c r="BG166" i="5"/>
  <c r="BF166" i="5"/>
  <c r="BE166" i="5"/>
  <c r="T166" i="5"/>
  <c r="R166" i="5"/>
  <c r="P166" i="5"/>
  <c r="BK166" i="5"/>
  <c r="J166" i="5"/>
  <c r="BI165" i="5"/>
  <c r="BH165" i="5"/>
  <c r="BG165" i="5"/>
  <c r="BF165" i="5"/>
  <c r="BE165" i="5"/>
  <c r="T165" i="5"/>
  <c r="R165" i="5"/>
  <c r="P165" i="5"/>
  <c r="BK165" i="5"/>
  <c r="J165" i="5"/>
  <c r="BI164" i="5"/>
  <c r="BH164" i="5"/>
  <c r="BG164" i="5"/>
  <c r="BF164" i="5"/>
  <c r="BE164" i="5"/>
  <c r="T164" i="5"/>
  <c r="R164" i="5"/>
  <c r="P164" i="5"/>
  <c r="BK164" i="5"/>
  <c r="J164" i="5"/>
  <c r="BI163" i="5"/>
  <c r="BH163" i="5"/>
  <c r="BG163" i="5"/>
  <c r="BF163" i="5"/>
  <c r="BE163" i="5"/>
  <c r="T163" i="5"/>
  <c r="R163" i="5"/>
  <c r="P163" i="5"/>
  <c r="BK163" i="5"/>
  <c r="J163" i="5"/>
  <c r="BI162" i="5"/>
  <c r="BH162" i="5"/>
  <c r="BG162" i="5"/>
  <c r="BF162" i="5"/>
  <c r="BE162" i="5"/>
  <c r="T162" i="5"/>
  <c r="R162" i="5"/>
  <c r="P162" i="5"/>
  <c r="BK162" i="5"/>
  <c r="J162" i="5"/>
  <c r="BI161" i="5"/>
  <c r="BH161" i="5"/>
  <c r="BG161" i="5"/>
  <c r="BF161" i="5"/>
  <c r="BE161" i="5"/>
  <c r="T161" i="5"/>
  <c r="R161" i="5"/>
  <c r="P161" i="5"/>
  <c r="BK161" i="5"/>
  <c r="J161" i="5"/>
  <c r="BI160" i="5"/>
  <c r="BH160" i="5"/>
  <c r="BG160" i="5"/>
  <c r="BF160" i="5"/>
  <c r="BE160" i="5"/>
  <c r="T160" i="5"/>
  <c r="R160" i="5"/>
  <c r="P160" i="5"/>
  <c r="BK160" i="5"/>
  <c r="J160" i="5"/>
  <c r="BI158" i="5"/>
  <c r="BH158" i="5"/>
  <c r="BG158" i="5"/>
  <c r="BF158" i="5"/>
  <c r="BE158" i="5"/>
  <c r="T158" i="5"/>
  <c r="R158" i="5"/>
  <c r="P158" i="5"/>
  <c r="BK158" i="5"/>
  <c r="J158" i="5"/>
  <c r="BI157" i="5"/>
  <c r="BH157" i="5"/>
  <c r="BG157" i="5"/>
  <c r="BF157" i="5"/>
  <c r="BE157" i="5"/>
  <c r="T157" i="5"/>
  <c r="R157" i="5"/>
  <c r="P157" i="5"/>
  <c r="BK157" i="5"/>
  <c r="J157" i="5"/>
  <c r="BI155" i="5"/>
  <c r="BH155" i="5"/>
  <c r="BG155" i="5"/>
  <c r="BF155" i="5"/>
  <c r="BE155" i="5"/>
  <c r="T155" i="5"/>
  <c r="R155" i="5"/>
  <c r="P155" i="5"/>
  <c r="BK155" i="5"/>
  <c r="J155" i="5"/>
  <c r="BI154" i="5"/>
  <c r="BH154" i="5"/>
  <c r="BG154" i="5"/>
  <c r="BF154" i="5"/>
  <c r="BE154" i="5"/>
  <c r="T154" i="5"/>
  <c r="R154" i="5"/>
  <c r="P154" i="5"/>
  <c r="BK154" i="5"/>
  <c r="J154" i="5"/>
  <c r="BI153" i="5"/>
  <c r="BH153" i="5"/>
  <c r="BG153" i="5"/>
  <c r="BF153" i="5"/>
  <c r="BE153" i="5"/>
  <c r="T153" i="5"/>
  <c r="T152" i="5" s="1"/>
  <c r="R153" i="5"/>
  <c r="R152" i="5" s="1"/>
  <c r="P153" i="5"/>
  <c r="P152" i="5" s="1"/>
  <c r="BK153" i="5"/>
  <c r="BK152" i="5" s="1"/>
  <c r="J152" i="5" s="1"/>
  <c r="J65" i="5" s="1"/>
  <c r="J153" i="5"/>
  <c r="BI150" i="5"/>
  <c r="BH150" i="5"/>
  <c r="BG150" i="5"/>
  <c r="BF150" i="5"/>
  <c r="T150" i="5"/>
  <c r="R150" i="5"/>
  <c r="P150" i="5"/>
  <c r="BK150" i="5"/>
  <c r="J150" i="5"/>
  <c r="BE150" i="5" s="1"/>
  <c r="BI148" i="5"/>
  <c r="BH148" i="5"/>
  <c r="BG148" i="5"/>
  <c r="BF148" i="5"/>
  <c r="T148" i="5"/>
  <c r="R148" i="5"/>
  <c r="P148" i="5"/>
  <c r="BK148" i="5"/>
  <c r="J148" i="5"/>
  <c r="BE148" i="5" s="1"/>
  <c r="BI146" i="5"/>
  <c r="BH146" i="5"/>
  <c r="BG146" i="5"/>
  <c r="BF146" i="5"/>
  <c r="T146" i="5"/>
  <c r="R146" i="5"/>
  <c r="P146" i="5"/>
  <c r="BK146" i="5"/>
  <c r="J146" i="5"/>
  <c r="BE146" i="5" s="1"/>
  <c r="BI145" i="5"/>
  <c r="BH145" i="5"/>
  <c r="BG145" i="5"/>
  <c r="BF145" i="5"/>
  <c r="T145" i="5"/>
  <c r="R145" i="5"/>
  <c r="P145" i="5"/>
  <c r="BK145" i="5"/>
  <c r="J145" i="5"/>
  <c r="BE145" i="5" s="1"/>
  <c r="BI143" i="5"/>
  <c r="BH143" i="5"/>
  <c r="BG143" i="5"/>
  <c r="BF143" i="5"/>
  <c r="T143" i="5"/>
  <c r="R143" i="5"/>
  <c r="P143" i="5"/>
  <c r="BK143" i="5"/>
  <c r="J143" i="5"/>
  <c r="BE143" i="5" s="1"/>
  <c r="BI141" i="5"/>
  <c r="BH141" i="5"/>
  <c r="BG141" i="5"/>
  <c r="BF141" i="5"/>
  <c r="T141" i="5"/>
  <c r="R141" i="5"/>
  <c r="P141" i="5"/>
  <c r="BK141" i="5"/>
  <c r="J141" i="5"/>
  <c r="BE141" i="5" s="1"/>
  <c r="BI139" i="5"/>
  <c r="BH139" i="5"/>
  <c r="BG139" i="5"/>
  <c r="BF139" i="5"/>
  <c r="T139" i="5"/>
  <c r="R139" i="5"/>
  <c r="P139" i="5"/>
  <c r="BK139" i="5"/>
  <c r="J139" i="5"/>
  <c r="BE139" i="5" s="1"/>
  <c r="BI137" i="5"/>
  <c r="BH137" i="5"/>
  <c r="BG137" i="5"/>
  <c r="BF137" i="5"/>
  <c r="T137" i="5"/>
  <c r="R137" i="5"/>
  <c r="P137" i="5"/>
  <c r="BK137" i="5"/>
  <c r="J137" i="5"/>
  <c r="BE137" i="5" s="1"/>
  <c r="BI135" i="5"/>
  <c r="BH135" i="5"/>
  <c r="BG135" i="5"/>
  <c r="BF135" i="5"/>
  <c r="T135" i="5"/>
  <c r="R135" i="5"/>
  <c r="P135" i="5"/>
  <c r="BK135" i="5"/>
  <c r="J135" i="5"/>
  <c r="BE135" i="5" s="1"/>
  <c r="BI133" i="5"/>
  <c r="BH133" i="5"/>
  <c r="BG133" i="5"/>
  <c r="BF133" i="5"/>
  <c r="T133" i="5"/>
  <c r="R133" i="5"/>
  <c r="P133" i="5"/>
  <c r="BK133" i="5"/>
  <c r="J133" i="5"/>
  <c r="BE133" i="5" s="1"/>
  <c r="BI131" i="5"/>
  <c r="BH131" i="5"/>
  <c r="BG131" i="5"/>
  <c r="BF131" i="5"/>
  <c r="T131" i="5"/>
  <c r="R131" i="5"/>
  <c r="P131" i="5"/>
  <c r="BK131" i="5"/>
  <c r="J131" i="5"/>
  <c r="BE131" i="5" s="1"/>
  <c r="BI130" i="5"/>
  <c r="BH130" i="5"/>
  <c r="BG130" i="5"/>
  <c r="BF130" i="5"/>
  <c r="BE130" i="5"/>
  <c r="T130" i="5"/>
  <c r="T129" i="5" s="1"/>
  <c r="R130" i="5"/>
  <c r="R129" i="5" s="1"/>
  <c r="P130" i="5"/>
  <c r="P129" i="5" s="1"/>
  <c r="BK130" i="5"/>
  <c r="BK129" i="5" s="1"/>
  <c r="J129" i="5" s="1"/>
  <c r="J64" i="5" s="1"/>
  <c r="J130" i="5"/>
  <c r="BI127" i="5"/>
  <c r="BH127" i="5"/>
  <c r="BG127" i="5"/>
  <c r="BF127" i="5"/>
  <c r="T127" i="5"/>
  <c r="R127" i="5"/>
  <c r="P127" i="5"/>
  <c r="BK127" i="5"/>
  <c r="J127" i="5"/>
  <c r="BE127" i="5" s="1"/>
  <c r="BI125" i="5"/>
  <c r="BH125" i="5"/>
  <c r="BG125" i="5"/>
  <c r="BF125" i="5"/>
  <c r="BE125" i="5"/>
  <c r="T125" i="5"/>
  <c r="R125" i="5"/>
  <c r="P125" i="5"/>
  <c r="BK125" i="5"/>
  <c r="J125" i="5"/>
  <c r="BI124" i="5"/>
  <c r="BH124" i="5"/>
  <c r="BG124" i="5"/>
  <c r="BF124" i="5"/>
  <c r="T124" i="5"/>
  <c r="R124" i="5"/>
  <c r="P124" i="5"/>
  <c r="BK124" i="5"/>
  <c r="J124" i="5"/>
  <c r="BE124" i="5" s="1"/>
  <c r="BI122" i="5"/>
  <c r="BH122" i="5"/>
  <c r="BG122" i="5"/>
  <c r="BF122" i="5"/>
  <c r="BE122" i="5"/>
  <c r="T122" i="5"/>
  <c r="R122" i="5"/>
  <c r="P122" i="5"/>
  <c r="BK122" i="5"/>
  <c r="J122" i="5"/>
  <c r="BI120" i="5"/>
  <c r="BH120" i="5"/>
  <c r="BG120" i="5"/>
  <c r="BF120" i="5"/>
  <c r="T120" i="5"/>
  <c r="R120" i="5"/>
  <c r="P120" i="5"/>
  <c r="BK120" i="5"/>
  <c r="J120" i="5"/>
  <c r="BE120" i="5" s="1"/>
  <c r="BI117" i="5"/>
  <c r="BH117" i="5"/>
  <c r="BG117" i="5"/>
  <c r="BF117" i="5"/>
  <c r="BE117" i="5"/>
  <c r="T117" i="5"/>
  <c r="R117" i="5"/>
  <c r="P117" i="5"/>
  <c r="BK117" i="5"/>
  <c r="J117" i="5"/>
  <c r="BI114" i="5"/>
  <c r="BH114" i="5"/>
  <c r="BG114" i="5"/>
  <c r="BF114" i="5"/>
  <c r="BE114" i="5"/>
  <c r="T114" i="5"/>
  <c r="R114" i="5"/>
  <c r="P114" i="5"/>
  <c r="BK114" i="5"/>
  <c r="J114" i="5"/>
  <c r="BI112" i="5"/>
  <c r="BH112" i="5"/>
  <c r="BG112" i="5"/>
  <c r="BF112" i="5"/>
  <c r="BE112" i="5"/>
  <c r="T112" i="5"/>
  <c r="R112" i="5"/>
  <c r="P112" i="5"/>
  <c r="BK112" i="5"/>
  <c r="J112" i="5"/>
  <c r="BI110" i="5"/>
  <c r="BH110" i="5"/>
  <c r="BG110" i="5"/>
  <c r="BF110" i="5"/>
  <c r="BE110" i="5"/>
  <c r="T110" i="5"/>
  <c r="R110" i="5"/>
  <c r="P110" i="5"/>
  <c r="BK110" i="5"/>
  <c r="J110" i="5"/>
  <c r="BI109" i="5"/>
  <c r="BH109" i="5"/>
  <c r="BG109" i="5"/>
  <c r="BF109" i="5"/>
  <c r="BE109" i="5"/>
  <c r="T109" i="5"/>
  <c r="R109" i="5"/>
  <c r="P109" i="5"/>
  <c r="BK109" i="5"/>
  <c r="J109" i="5"/>
  <c r="BI107" i="5"/>
  <c r="BH107" i="5"/>
  <c r="BG107" i="5"/>
  <c r="BF107" i="5"/>
  <c r="BE107" i="5"/>
  <c r="T107" i="5"/>
  <c r="T106" i="5" s="1"/>
  <c r="R107" i="5"/>
  <c r="R106" i="5" s="1"/>
  <c r="R105" i="5" s="1"/>
  <c r="P107" i="5"/>
  <c r="P106" i="5" s="1"/>
  <c r="P105" i="5" s="1"/>
  <c r="BK107" i="5"/>
  <c r="BK106" i="5" s="1"/>
  <c r="J107" i="5"/>
  <c r="BI103" i="5"/>
  <c r="BH103" i="5"/>
  <c r="BG103" i="5"/>
  <c r="BF103" i="5"/>
  <c r="BE103" i="5"/>
  <c r="T103" i="5"/>
  <c r="R103" i="5"/>
  <c r="P103" i="5"/>
  <c r="BK103" i="5"/>
  <c r="J103" i="5"/>
  <c r="BI100" i="5"/>
  <c r="BH100" i="5"/>
  <c r="BG100" i="5"/>
  <c r="BF100" i="5"/>
  <c r="BE100" i="5"/>
  <c r="T100" i="5"/>
  <c r="R100" i="5"/>
  <c r="P100" i="5"/>
  <c r="BK100" i="5"/>
  <c r="J100" i="5"/>
  <c r="BI98" i="5"/>
  <c r="BH98" i="5"/>
  <c r="BG98" i="5"/>
  <c r="BF98" i="5"/>
  <c r="BE98" i="5"/>
  <c r="T98" i="5"/>
  <c r="T97" i="5" s="1"/>
  <c r="R98" i="5"/>
  <c r="R97" i="5" s="1"/>
  <c r="P98" i="5"/>
  <c r="P97" i="5" s="1"/>
  <c r="BK98" i="5"/>
  <c r="BK97" i="5" s="1"/>
  <c r="J97" i="5" s="1"/>
  <c r="J61" i="5" s="1"/>
  <c r="J98" i="5"/>
  <c r="BI95" i="5"/>
  <c r="BH95" i="5"/>
  <c r="BG95" i="5"/>
  <c r="BF95" i="5"/>
  <c r="T95" i="5"/>
  <c r="T94" i="5" s="1"/>
  <c r="R95" i="5"/>
  <c r="R94" i="5" s="1"/>
  <c r="P95" i="5"/>
  <c r="P94" i="5" s="1"/>
  <c r="BK95" i="5"/>
  <c r="BK94" i="5" s="1"/>
  <c r="J94" i="5" s="1"/>
  <c r="J60" i="5" s="1"/>
  <c r="J95" i="5"/>
  <c r="BE95" i="5" s="1"/>
  <c r="BI93" i="5"/>
  <c r="BH93" i="5"/>
  <c r="BG93" i="5"/>
  <c r="BF93" i="5"/>
  <c r="BE93" i="5"/>
  <c r="T93" i="5"/>
  <c r="T92" i="5" s="1"/>
  <c r="R93" i="5"/>
  <c r="R92" i="5" s="1"/>
  <c r="P93" i="5"/>
  <c r="P92" i="5" s="1"/>
  <c r="BK93" i="5"/>
  <c r="BK92" i="5" s="1"/>
  <c r="J92" i="5" s="1"/>
  <c r="J59" i="5" s="1"/>
  <c r="J93" i="5"/>
  <c r="BI90" i="5"/>
  <c r="BH90" i="5"/>
  <c r="BG90" i="5"/>
  <c r="BF90" i="5"/>
  <c r="T90" i="5"/>
  <c r="R90" i="5"/>
  <c r="P90" i="5"/>
  <c r="BK90" i="5"/>
  <c r="J90" i="5"/>
  <c r="BE90" i="5" s="1"/>
  <c r="BI88" i="5"/>
  <c r="F34" i="5" s="1"/>
  <c r="BD55" i="1" s="1"/>
  <c r="BH88" i="5"/>
  <c r="F33" i="5" s="1"/>
  <c r="BC55" i="1" s="1"/>
  <c r="BG88" i="5"/>
  <c r="F32" i="5" s="1"/>
  <c r="BB55" i="1" s="1"/>
  <c r="BF88" i="5"/>
  <c r="J31" i="5" s="1"/>
  <c r="AW55" i="1" s="1"/>
  <c r="T88" i="5"/>
  <c r="T87" i="5" s="1"/>
  <c r="R88" i="5"/>
  <c r="R87" i="5" s="1"/>
  <c r="P88" i="5"/>
  <c r="P87" i="5" s="1"/>
  <c r="P86" i="5" s="1"/>
  <c r="P85" i="5" s="1"/>
  <c r="AU55" i="1" s="1"/>
  <c r="BK88" i="5"/>
  <c r="BK87" i="5" s="1"/>
  <c r="J88" i="5"/>
  <c r="BE88" i="5" s="1"/>
  <c r="F79" i="5"/>
  <c r="E77" i="5"/>
  <c r="F51" i="5"/>
  <c r="F49" i="5"/>
  <c r="E47" i="5"/>
  <c r="J21" i="5"/>
  <c r="E21" i="5"/>
  <c r="J81" i="5" s="1"/>
  <c r="J20" i="5"/>
  <c r="J18" i="5"/>
  <c r="E18" i="5"/>
  <c r="F52" i="5" s="1"/>
  <c r="J17" i="5"/>
  <c r="J15" i="5"/>
  <c r="E15" i="5"/>
  <c r="F81" i="5" s="1"/>
  <c r="J14" i="5"/>
  <c r="J12" i="5"/>
  <c r="J49" i="5" s="1"/>
  <c r="E7" i="5"/>
  <c r="E45" i="5" s="1"/>
  <c r="J103" i="4"/>
  <c r="J102" i="4"/>
  <c r="J97" i="4"/>
  <c r="J96" i="4"/>
  <c r="J89" i="4"/>
  <c r="J88" i="4"/>
  <c r="AY54" i="1"/>
  <c r="AX54" i="1"/>
  <c r="BI120" i="4"/>
  <c r="BH120" i="4"/>
  <c r="BG120" i="4"/>
  <c r="BF120" i="4"/>
  <c r="T120" i="4"/>
  <c r="R120" i="4"/>
  <c r="P120" i="4"/>
  <c r="BK120" i="4"/>
  <c r="J120" i="4"/>
  <c r="BE120" i="4" s="1"/>
  <c r="BI119" i="4"/>
  <c r="BH119" i="4"/>
  <c r="BG119" i="4"/>
  <c r="BF119" i="4"/>
  <c r="T119" i="4"/>
  <c r="R119" i="4"/>
  <c r="P119" i="4"/>
  <c r="BK119" i="4"/>
  <c r="J119" i="4"/>
  <c r="BE119" i="4" s="1"/>
  <c r="BI118" i="4"/>
  <c r="BH118" i="4"/>
  <c r="BG118" i="4"/>
  <c r="BF118" i="4"/>
  <c r="BE118" i="4"/>
  <c r="T118" i="4"/>
  <c r="R118" i="4"/>
  <c r="P118" i="4"/>
  <c r="BK118" i="4"/>
  <c r="J118" i="4"/>
  <c r="BI117" i="4"/>
  <c r="BH117" i="4"/>
  <c r="BG117" i="4"/>
  <c r="BF117" i="4"/>
  <c r="BE117" i="4"/>
  <c r="T117" i="4"/>
  <c r="T116" i="4" s="1"/>
  <c r="R117" i="4"/>
  <c r="R116" i="4" s="1"/>
  <c r="P117" i="4"/>
  <c r="P116" i="4" s="1"/>
  <c r="BK117" i="4"/>
  <c r="BK116" i="4" s="1"/>
  <c r="J116" i="4" s="1"/>
  <c r="J67" i="4" s="1"/>
  <c r="J117" i="4"/>
  <c r="BI115" i="4"/>
  <c r="BH115" i="4"/>
  <c r="BG115" i="4"/>
  <c r="BF115" i="4"/>
  <c r="T115" i="4"/>
  <c r="R115" i="4"/>
  <c r="P115" i="4"/>
  <c r="BK115" i="4"/>
  <c r="J115" i="4"/>
  <c r="BE115" i="4" s="1"/>
  <c r="BI114" i="4"/>
  <c r="BH114" i="4"/>
  <c r="BG114" i="4"/>
  <c r="BF114" i="4"/>
  <c r="T114" i="4"/>
  <c r="R114" i="4"/>
  <c r="P114" i="4"/>
  <c r="BK114" i="4"/>
  <c r="J114" i="4"/>
  <c r="BE114" i="4" s="1"/>
  <c r="BI113" i="4"/>
  <c r="BH113" i="4"/>
  <c r="BG113" i="4"/>
  <c r="BF113" i="4"/>
  <c r="BE113" i="4"/>
  <c r="T113" i="4"/>
  <c r="R113" i="4"/>
  <c r="P113" i="4"/>
  <c r="BK113" i="4"/>
  <c r="J113" i="4"/>
  <c r="BI112" i="4"/>
  <c r="BH112" i="4"/>
  <c r="BG112" i="4"/>
  <c r="BF112" i="4"/>
  <c r="T112" i="4"/>
  <c r="R112" i="4"/>
  <c r="P112" i="4"/>
  <c r="BK112" i="4"/>
  <c r="J112" i="4"/>
  <c r="BE112" i="4" s="1"/>
  <c r="BI111" i="4"/>
  <c r="BH111" i="4"/>
  <c r="BG111" i="4"/>
  <c r="BF111" i="4"/>
  <c r="BE111" i="4"/>
  <c r="T111" i="4"/>
  <c r="R111" i="4"/>
  <c r="P111" i="4"/>
  <c r="BK111" i="4"/>
  <c r="J111" i="4"/>
  <c r="BI110" i="4"/>
  <c r="BH110" i="4"/>
  <c r="BG110" i="4"/>
  <c r="BF110" i="4"/>
  <c r="BE110" i="4"/>
  <c r="T110" i="4"/>
  <c r="R110" i="4"/>
  <c r="P110" i="4"/>
  <c r="BK110" i="4"/>
  <c r="J110" i="4"/>
  <c r="BI109" i="4"/>
  <c r="BH109" i="4"/>
  <c r="BG109" i="4"/>
  <c r="BF109" i="4"/>
  <c r="BE109" i="4"/>
  <c r="T109" i="4"/>
  <c r="R109" i="4"/>
  <c r="P109" i="4"/>
  <c r="BK109" i="4"/>
  <c r="J109" i="4"/>
  <c r="BI108" i="4"/>
  <c r="BH108" i="4"/>
  <c r="BG108" i="4"/>
  <c r="BF108" i="4"/>
  <c r="BE108" i="4"/>
  <c r="T108" i="4"/>
  <c r="T107" i="4" s="1"/>
  <c r="R108" i="4"/>
  <c r="R107" i="4" s="1"/>
  <c r="P108" i="4"/>
  <c r="P107" i="4" s="1"/>
  <c r="BK108" i="4"/>
  <c r="BK107" i="4" s="1"/>
  <c r="J107" i="4" s="1"/>
  <c r="J66" i="4" s="1"/>
  <c r="J108" i="4"/>
  <c r="BI106" i="4"/>
  <c r="BH106" i="4"/>
  <c r="BG106" i="4"/>
  <c r="BF106" i="4"/>
  <c r="T106" i="4"/>
  <c r="R106" i="4"/>
  <c r="P106" i="4"/>
  <c r="BK106" i="4"/>
  <c r="J106" i="4"/>
  <c r="BE106" i="4" s="1"/>
  <c r="BI105" i="4"/>
  <c r="BH105" i="4"/>
  <c r="BG105" i="4"/>
  <c r="BF105" i="4"/>
  <c r="T105" i="4"/>
  <c r="T104" i="4" s="1"/>
  <c r="R105" i="4"/>
  <c r="R104" i="4" s="1"/>
  <c r="P105" i="4"/>
  <c r="P104" i="4" s="1"/>
  <c r="BK105" i="4"/>
  <c r="BK104" i="4" s="1"/>
  <c r="J104" i="4" s="1"/>
  <c r="J65" i="4" s="1"/>
  <c r="J105" i="4"/>
  <c r="BE105" i="4" s="1"/>
  <c r="J64" i="4"/>
  <c r="J63" i="4"/>
  <c r="BI101" i="4"/>
  <c r="BH101" i="4"/>
  <c r="BG101" i="4"/>
  <c r="BF101" i="4"/>
  <c r="BE101" i="4"/>
  <c r="T101" i="4"/>
  <c r="R101" i="4"/>
  <c r="P101" i="4"/>
  <c r="BK101" i="4"/>
  <c r="J101" i="4"/>
  <c r="BI100" i="4"/>
  <c r="BH100" i="4"/>
  <c r="BG100" i="4"/>
  <c r="BF100" i="4"/>
  <c r="BE100" i="4"/>
  <c r="T100" i="4"/>
  <c r="R100" i="4"/>
  <c r="P100" i="4"/>
  <c r="BK100" i="4"/>
  <c r="J100" i="4"/>
  <c r="BI99" i="4"/>
  <c r="BH99" i="4"/>
  <c r="BG99" i="4"/>
  <c r="BF99" i="4"/>
  <c r="BE99" i="4"/>
  <c r="T99" i="4"/>
  <c r="R99" i="4"/>
  <c r="R98" i="4" s="1"/>
  <c r="P99" i="4"/>
  <c r="P98" i="4" s="1"/>
  <c r="BK99" i="4"/>
  <c r="J99" i="4"/>
  <c r="J61" i="4"/>
  <c r="J60" i="4"/>
  <c r="BI95" i="4"/>
  <c r="BH95" i="4"/>
  <c r="BG95" i="4"/>
  <c r="BF95" i="4"/>
  <c r="T95" i="4"/>
  <c r="R95" i="4"/>
  <c r="P95" i="4"/>
  <c r="BK95" i="4"/>
  <c r="J95" i="4"/>
  <c r="BE95" i="4" s="1"/>
  <c r="BI94" i="4"/>
  <c r="BH94" i="4"/>
  <c r="BG94" i="4"/>
  <c r="BF94" i="4"/>
  <c r="BE94" i="4"/>
  <c r="T94" i="4"/>
  <c r="R94" i="4"/>
  <c r="P94" i="4"/>
  <c r="BK94" i="4"/>
  <c r="J94" i="4"/>
  <c r="BI93" i="4"/>
  <c r="BH93" i="4"/>
  <c r="BG93" i="4"/>
  <c r="BF93" i="4"/>
  <c r="T93" i="4"/>
  <c r="R93" i="4"/>
  <c r="P93" i="4"/>
  <c r="BK93" i="4"/>
  <c r="J93" i="4"/>
  <c r="BE93" i="4" s="1"/>
  <c r="BI92" i="4"/>
  <c r="BH92" i="4"/>
  <c r="BG92" i="4"/>
  <c r="BF92" i="4"/>
  <c r="BE92" i="4"/>
  <c r="T92" i="4"/>
  <c r="R92" i="4"/>
  <c r="P92" i="4"/>
  <c r="BK92" i="4"/>
  <c r="J92" i="4"/>
  <c r="BI91" i="4"/>
  <c r="BH91" i="4"/>
  <c r="F33" i="4" s="1"/>
  <c r="BC54" i="1" s="1"/>
  <c r="BG91" i="4"/>
  <c r="BF91" i="4"/>
  <c r="T91" i="4"/>
  <c r="T90" i="4" s="1"/>
  <c r="R91" i="4"/>
  <c r="R90" i="4" s="1"/>
  <c r="P91" i="4"/>
  <c r="BK91" i="4"/>
  <c r="J91" i="4"/>
  <c r="BE91" i="4" s="1"/>
  <c r="J58" i="4"/>
  <c r="J57" i="4"/>
  <c r="F84" i="4"/>
  <c r="F81" i="4"/>
  <c r="E79" i="4"/>
  <c r="F51" i="4"/>
  <c r="F49" i="4"/>
  <c r="E47" i="4"/>
  <c r="J21" i="4"/>
  <c r="E21" i="4"/>
  <c r="J51" i="4" s="1"/>
  <c r="J20" i="4"/>
  <c r="J18" i="4"/>
  <c r="E18" i="4"/>
  <c r="F52" i="4" s="1"/>
  <c r="J17" i="4"/>
  <c r="J15" i="4"/>
  <c r="E15" i="4"/>
  <c r="F83" i="4" s="1"/>
  <c r="J14" i="4"/>
  <c r="J12" i="4"/>
  <c r="J81" i="4" s="1"/>
  <c r="E7" i="4"/>
  <c r="E45" i="4" s="1"/>
  <c r="AY53" i="1"/>
  <c r="AX53" i="1"/>
  <c r="BI109" i="3"/>
  <c r="BH109" i="3"/>
  <c r="BG109" i="3"/>
  <c r="BF109" i="3"/>
  <c r="T109" i="3"/>
  <c r="R109" i="3"/>
  <c r="P109" i="3"/>
  <c r="BK109" i="3"/>
  <c r="J109" i="3"/>
  <c r="BE109" i="3" s="1"/>
  <c r="BI108" i="3"/>
  <c r="BH108" i="3"/>
  <c r="BG108" i="3"/>
  <c r="BF108" i="3"/>
  <c r="BE108" i="3"/>
  <c r="T108" i="3"/>
  <c r="R108" i="3"/>
  <c r="P108" i="3"/>
  <c r="BK108" i="3"/>
  <c r="J108" i="3"/>
  <c r="BI107" i="3"/>
  <c r="BH107" i="3"/>
  <c r="BG107" i="3"/>
  <c r="BF107" i="3"/>
  <c r="T107" i="3"/>
  <c r="R107" i="3"/>
  <c r="P107" i="3"/>
  <c r="BK107" i="3"/>
  <c r="J107" i="3"/>
  <c r="BE107" i="3" s="1"/>
  <c r="BI106" i="3"/>
  <c r="BH106" i="3"/>
  <c r="BG106" i="3"/>
  <c r="BF106" i="3"/>
  <c r="BE106" i="3"/>
  <c r="T106" i="3"/>
  <c r="R106" i="3"/>
  <c r="P106" i="3"/>
  <c r="BK106" i="3"/>
  <c r="J106" i="3"/>
  <c r="BI105" i="3"/>
  <c r="BH105" i="3"/>
  <c r="BG105" i="3"/>
  <c r="BF105" i="3"/>
  <c r="T105" i="3"/>
  <c r="R105" i="3"/>
  <c r="P105" i="3"/>
  <c r="BK105" i="3"/>
  <c r="J105" i="3"/>
  <c r="BE105" i="3" s="1"/>
  <c r="BI104" i="3"/>
  <c r="BH104" i="3"/>
  <c r="BG104" i="3"/>
  <c r="BF104" i="3"/>
  <c r="BE104" i="3"/>
  <c r="T104" i="3"/>
  <c r="R104" i="3"/>
  <c r="P104" i="3"/>
  <c r="BK104" i="3"/>
  <c r="J104" i="3"/>
  <c r="BI103" i="3"/>
  <c r="BH103" i="3"/>
  <c r="BG103" i="3"/>
  <c r="BF103" i="3"/>
  <c r="T103" i="3"/>
  <c r="R103" i="3"/>
  <c r="P103" i="3"/>
  <c r="BK103" i="3"/>
  <c r="J103" i="3"/>
  <c r="BE103" i="3" s="1"/>
  <c r="BI102" i="3"/>
  <c r="BH102" i="3"/>
  <c r="BG102" i="3"/>
  <c r="BF102" i="3"/>
  <c r="BE102" i="3"/>
  <c r="T102" i="3"/>
  <c r="R102" i="3"/>
  <c r="P102" i="3"/>
  <c r="BK102" i="3"/>
  <c r="J102" i="3"/>
  <c r="BI101" i="3"/>
  <c r="BH101" i="3"/>
  <c r="BG101" i="3"/>
  <c r="BF101" i="3"/>
  <c r="T101" i="3"/>
  <c r="R101" i="3"/>
  <c r="P101" i="3"/>
  <c r="BK101" i="3"/>
  <c r="J101" i="3"/>
  <c r="BE101" i="3" s="1"/>
  <c r="BI100" i="3"/>
  <c r="BH100" i="3"/>
  <c r="BG100" i="3"/>
  <c r="BF100" i="3"/>
  <c r="BE100" i="3"/>
  <c r="T100" i="3"/>
  <c r="R100" i="3"/>
  <c r="P100" i="3"/>
  <c r="BK100" i="3"/>
  <c r="J100" i="3"/>
  <c r="BI99" i="3"/>
  <c r="BH99" i="3"/>
  <c r="BG99" i="3"/>
  <c r="BF99" i="3"/>
  <c r="T99" i="3"/>
  <c r="R99" i="3"/>
  <c r="P99" i="3"/>
  <c r="BK99" i="3"/>
  <c r="J99" i="3"/>
  <c r="BE99" i="3" s="1"/>
  <c r="BI98" i="3"/>
  <c r="BH98" i="3"/>
  <c r="BG98" i="3"/>
  <c r="BF98" i="3"/>
  <c r="BE98" i="3"/>
  <c r="T98" i="3"/>
  <c r="R98" i="3"/>
  <c r="P98" i="3"/>
  <c r="BK98" i="3"/>
  <c r="J98" i="3"/>
  <c r="BI97" i="3"/>
  <c r="BH97" i="3"/>
  <c r="BG97" i="3"/>
  <c r="BF97" i="3"/>
  <c r="T97" i="3"/>
  <c r="R97" i="3"/>
  <c r="P97" i="3"/>
  <c r="BK97" i="3"/>
  <c r="J97" i="3"/>
  <c r="BE97" i="3" s="1"/>
  <c r="BI96" i="3"/>
  <c r="BH96" i="3"/>
  <c r="BG96" i="3"/>
  <c r="BF96" i="3"/>
  <c r="BE96" i="3"/>
  <c r="T96" i="3"/>
  <c r="R96" i="3"/>
  <c r="P96" i="3"/>
  <c r="BK96" i="3"/>
  <c r="J96" i="3"/>
  <c r="BI95" i="3"/>
  <c r="BH95" i="3"/>
  <c r="BG95" i="3"/>
  <c r="BF95" i="3"/>
  <c r="T95" i="3"/>
  <c r="R95" i="3"/>
  <c r="P95" i="3"/>
  <c r="BK95" i="3"/>
  <c r="J95" i="3"/>
  <c r="BE95" i="3" s="1"/>
  <c r="BI94" i="3"/>
  <c r="BH94" i="3"/>
  <c r="BG94" i="3"/>
  <c r="BF94" i="3"/>
  <c r="BE94" i="3"/>
  <c r="T94" i="3"/>
  <c r="R94" i="3"/>
  <c r="P94" i="3"/>
  <c r="BK94" i="3"/>
  <c r="J94" i="3"/>
  <c r="BI93" i="3"/>
  <c r="BH93" i="3"/>
  <c r="BG93" i="3"/>
  <c r="BF93" i="3"/>
  <c r="T93" i="3"/>
  <c r="R93" i="3"/>
  <c r="P93" i="3"/>
  <c r="BK93" i="3"/>
  <c r="J93" i="3"/>
  <c r="BE93" i="3" s="1"/>
  <c r="BI92" i="3"/>
  <c r="BH92" i="3"/>
  <c r="BG92" i="3"/>
  <c r="BF92" i="3"/>
  <c r="BE92" i="3"/>
  <c r="T92" i="3"/>
  <c r="R92" i="3"/>
  <c r="P92" i="3"/>
  <c r="BK92" i="3"/>
  <c r="J92" i="3"/>
  <c r="BI91" i="3"/>
  <c r="BH91" i="3"/>
  <c r="BG91" i="3"/>
  <c r="BF91" i="3"/>
  <c r="T91" i="3"/>
  <c r="R91" i="3"/>
  <c r="P91" i="3"/>
  <c r="BK91" i="3"/>
  <c r="J91" i="3"/>
  <c r="BE91" i="3" s="1"/>
  <c r="BI90" i="3"/>
  <c r="BH90" i="3"/>
  <c r="BG90" i="3"/>
  <c r="BF90" i="3"/>
  <c r="BE90" i="3"/>
  <c r="T90" i="3"/>
  <c r="R90" i="3"/>
  <c r="P90" i="3"/>
  <c r="BK90" i="3"/>
  <c r="J90" i="3"/>
  <c r="BI89" i="3"/>
  <c r="BH89" i="3"/>
  <c r="BG89" i="3"/>
  <c r="BF89" i="3"/>
  <c r="T89" i="3"/>
  <c r="R89" i="3"/>
  <c r="P89" i="3"/>
  <c r="BK89" i="3"/>
  <c r="J89" i="3"/>
  <c r="BE89" i="3" s="1"/>
  <c r="BI88" i="3"/>
  <c r="BH88" i="3"/>
  <c r="BG88" i="3"/>
  <c r="BF88" i="3"/>
  <c r="BE88" i="3"/>
  <c r="T88" i="3"/>
  <c r="R88" i="3"/>
  <c r="P88" i="3"/>
  <c r="BK88" i="3"/>
  <c r="J88" i="3"/>
  <c r="BI87" i="3"/>
  <c r="BH87" i="3"/>
  <c r="BG87" i="3"/>
  <c r="BF87" i="3"/>
  <c r="T87" i="3"/>
  <c r="R87" i="3"/>
  <c r="P87" i="3"/>
  <c r="BK87" i="3"/>
  <c r="J87" i="3"/>
  <c r="BE87" i="3" s="1"/>
  <c r="BI86" i="3"/>
  <c r="BH86" i="3"/>
  <c r="BG86" i="3"/>
  <c r="BF86" i="3"/>
  <c r="BE86" i="3"/>
  <c r="T86" i="3"/>
  <c r="R86" i="3"/>
  <c r="P86" i="3"/>
  <c r="BK86" i="3"/>
  <c r="J86" i="3"/>
  <c r="BI85" i="3"/>
  <c r="BH85" i="3"/>
  <c r="BG85" i="3"/>
  <c r="BF85" i="3"/>
  <c r="T85" i="3"/>
  <c r="R85" i="3"/>
  <c r="P85" i="3"/>
  <c r="BK85" i="3"/>
  <c r="J85" i="3"/>
  <c r="BE85" i="3" s="1"/>
  <c r="BI84" i="3"/>
  <c r="BH84" i="3"/>
  <c r="BG84" i="3"/>
  <c r="BF84" i="3"/>
  <c r="BE84" i="3"/>
  <c r="T84" i="3"/>
  <c r="R84" i="3"/>
  <c r="P84" i="3"/>
  <c r="BK84" i="3"/>
  <c r="J84" i="3"/>
  <c r="BI83" i="3"/>
  <c r="BH83" i="3"/>
  <c r="BG83" i="3"/>
  <c r="BF83" i="3"/>
  <c r="T83" i="3"/>
  <c r="R83" i="3"/>
  <c r="P83" i="3"/>
  <c r="BK83" i="3"/>
  <c r="J83" i="3"/>
  <c r="BE83" i="3" s="1"/>
  <c r="BI82" i="3"/>
  <c r="BH82" i="3"/>
  <c r="BG82" i="3"/>
  <c r="BF82" i="3"/>
  <c r="BE82" i="3"/>
  <c r="T82" i="3"/>
  <c r="R82" i="3"/>
  <c r="P82" i="3"/>
  <c r="BK82" i="3"/>
  <c r="J82" i="3"/>
  <c r="BI81" i="3"/>
  <c r="BH81" i="3"/>
  <c r="BG81" i="3"/>
  <c r="BF81" i="3"/>
  <c r="T81" i="3"/>
  <c r="R81" i="3"/>
  <c r="P81" i="3"/>
  <c r="BK81" i="3"/>
  <c r="J81" i="3"/>
  <c r="BE81" i="3" s="1"/>
  <c r="BI80" i="3"/>
  <c r="BH80" i="3"/>
  <c r="BG80" i="3"/>
  <c r="BF80" i="3"/>
  <c r="BE80" i="3"/>
  <c r="T80" i="3"/>
  <c r="R80" i="3"/>
  <c r="P80" i="3"/>
  <c r="BK80" i="3"/>
  <c r="J80" i="3"/>
  <c r="BI79" i="3"/>
  <c r="BH79" i="3"/>
  <c r="BG79" i="3"/>
  <c r="BF79" i="3"/>
  <c r="T79" i="3"/>
  <c r="R79" i="3"/>
  <c r="P79" i="3"/>
  <c r="BK79" i="3"/>
  <c r="J79" i="3"/>
  <c r="BE79" i="3" s="1"/>
  <c r="BI78" i="3"/>
  <c r="BH78" i="3"/>
  <c r="BG78" i="3"/>
  <c r="BF78" i="3"/>
  <c r="F31" i="3" s="1"/>
  <c r="BA53" i="1" s="1"/>
  <c r="BE78" i="3"/>
  <c r="T78" i="3"/>
  <c r="R78" i="3"/>
  <c r="P78" i="3"/>
  <c r="P76" i="3" s="1"/>
  <c r="AU53" i="1" s="1"/>
  <c r="BK78" i="3"/>
  <c r="J78" i="3"/>
  <c r="BI77" i="3"/>
  <c r="F34" i="3" s="1"/>
  <c r="BD53" i="1" s="1"/>
  <c r="BH77" i="3"/>
  <c r="F33" i="3" s="1"/>
  <c r="BC53" i="1" s="1"/>
  <c r="BG77" i="3"/>
  <c r="F32" i="3" s="1"/>
  <c r="BB53" i="1" s="1"/>
  <c r="BF77" i="3"/>
  <c r="J31" i="3" s="1"/>
  <c r="AW53" i="1" s="1"/>
  <c r="T77" i="3"/>
  <c r="T76" i="3" s="1"/>
  <c r="R77" i="3"/>
  <c r="R76" i="3" s="1"/>
  <c r="P77" i="3"/>
  <c r="BK77" i="3"/>
  <c r="BK76" i="3" s="1"/>
  <c r="J76" i="3" s="1"/>
  <c r="J77" i="3"/>
  <c r="BE77" i="3" s="1"/>
  <c r="J70" i="3"/>
  <c r="F70" i="3"/>
  <c r="E68" i="3"/>
  <c r="E66" i="3"/>
  <c r="F49" i="3"/>
  <c r="E47" i="3"/>
  <c r="J21" i="3"/>
  <c r="E21" i="3"/>
  <c r="J51" i="3" s="1"/>
  <c r="J20" i="3"/>
  <c r="J18" i="3"/>
  <c r="E18" i="3"/>
  <c r="F52" i="3" s="1"/>
  <c r="J17" i="3"/>
  <c r="J15" i="3"/>
  <c r="E15" i="3"/>
  <c r="F72" i="3" s="1"/>
  <c r="J14" i="3"/>
  <c r="J12" i="3"/>
  <c r="J49" i="3" s="1"/>
  <c r="E7" i="3"/>
  <c r="E45" i="3" s="1"/>
  <c r="AY52" i="1"/>
  <c r="AX52" i="1"/>
  <c r="BI593" i="2"/>
  <c r="BH593" i="2"/>
  <c r="BG593" i="2"/>
  <c r="BF593" i="2"/>
  <c r="BE593" i="2"/>
  <c r="T593" i="2"/>
  <c r="R593" i="2"/>
  <c r="P593" i="2"/>
  <c r="BK593" i="2"/>
  <c r="J593" i="2"/>
  <c r="BI591" i="2"/>
  <c r="BH591" i="2"/>
  <c r="BG591" i="2"/>
  <c r="BF591" i="2"/>
  <c r="T591" i="2"/>
  <c r="R591" i="2"/>
  <c r="P591" i="2"/>
  <c r="BK591" i="2"/>
  <c r="J591" i="2"/>
  <c r="BE591" i="2" s="1"/>
  <c r="BI590" i="2"/>
  <c r="BH590" i="2"/>
  <c r="BG590" i="2"/>
  <c r="BF590" i="2"/>
  <c r="BE590" i="2"/>
  <c r="T590" i="2"/>
  <c r="R590" i="2"/>
  <c r="P590" i="2"/>
  <c r="P581" i="2" s="1"/>
  <c r="BK590" i="2"/>
  <c r="J590" i="2"/>
  <c r="BI582" i="2"/>
  <c r="BH582" i="2"/>
  <c r="BG582" i="2"/>
  <c r="BF582" i="2"/>
  <c r="T582" i="2"/>
  <c r="T581" i="2" s="1"/>
  <c r="R582" i="2"/>
  <c r="R581" i="2" s="1"/>
  <c r="P582" i="2"/>
  <c r="BK582" i="2"/>
  <c r="BK581" i="2" s="1"/>
  <c r="J581" i="2" s="1"/>
  <c r="J81" i="2" s="1"/>
  <c r="J582" i="2"/>
  <c r="BE582" i="2" s="1"/>
  <c r="BI577" i="2"/>
  <c r="BH577" i="2"/>
  <c r="BG577" i="2"/>
  <c r="BF577" i="2"/>
  <c r="T577" i="2"/>
  <c r="R577" i="2"/>
  <c r="P577" i="2"/>
  <c r="BK577" i="2"/>
  <c r="J577" i="2"/>
  <c r="BE577" i="2" s="1"/>
  <c r="BI573" i="2"/>
  <c r="BH573" i="2"/>
  <c r="BG573" i="2"/>
  <c r="BF573" i="2"/>
  <c r="BE573" i="2"/>
  <c r="T573" i="2"/>
  <c r="T570" i="2" s="1"/>
  <c r="R573" i="2"/>
  <c r="P573" i="2"/>
  <c r="BK573" i="2"/>
  <c r="BK570" i="2" s="1"/>
  <c r="J570" i="2" s="1"/>
  <c r="J80" i="2" s="1"/>
  <c r="J573" i="2"/>
  <c r="BI571" i="2"/>
  <c r="BH571" i="2"/>
  <c r="BG571" i="2"/>
  <c r="BF571" i="2"/>
  <c r="T571" i="2"/>
  <c r="R571" i="2"/>
  <c r="R570" i="2" s="1"/>
  <c r="P571" i="2"/>
  <c r="P570" i="2" s="1"/>
  <c r="BK571" i="2"/>
  <c r="J571" i="2"/>
  <c r="BE571" i="2" s="1"/>
  <c r="BI568" i="2"/>
  <c r="BH568" i="2"/>
  <c r="BG568" i="2"/>
  <c r="BF568" i="2"/>
  <c r="BE568" i="2"/>
  <c r="T568" i="2"/>
  <c r="R568" i="2"/>
  <c r="P568" i="2"/>
  <c r="BK568" i="2"/>
  <c r="J568" i="2"/>
  <c r="BI565" i="2"/>
  <c r="BH565" i="2"/>
  <c r="BG565" i="2"/>
  <c r="BF565" i="2"/>
  <c r="T565" i="2"/>
  <c r="R565" i="2"/>
  <c r="P565" i="2"/>
  <c r="BK565" i="2"/>
  <c r="J565" i="2"/>
  <c r="BE565" i="2" s="1"/>
  <c r="BI563" i="2"/>
  <c r="BH563" i="2"/>
  <c r="BG563" i="2"/>
  <c r="BF563" i="2"/>
  <c r="BE563" i="2"/>
  <c r="T563" i="2"/>
  <c r="R563" i="2"/>
  <c r="P563" i="2"/>
  <c r="BK563" i="2"/>
  <c r="J563" i="2"/>
  <c r="BI560" i="2"/>
  <c r="BH560" i="2"/>
  <c r="BG560" i="2"/>
  <c r="BF560" i="2"/>
  <c r="T560" i="2"/>
  <c r="R560" i="2"/>
  <c r="P560" i="2"/>
  <c r="BK560" i="2"/>
  <c r="J560" i="2"/>
  <c r="BE560" i="2" s="1"/>
  <c r="BI558" i="2"/>
  <c r="BH558" i="2"/>
  <c r="BG558" i="2"/>
  <c r="BF558" i="2"/>
  <c r="BE558" i="2"/>
  <c r="T558" i="2"/>
  <c r="R558" i="2"/>
  <c r="P558" i="2"/>
  <c r="BK558" i="2"/>
  <c r="J558" i="2"/>
  <c r="BI553" i="2"/>
  <c r="BH553" i="2"/>
  <c r="BG553" i="2"/>
  <c r="BF553" i="2"/>
  <c r="T553" i="2"/>
  <c r="T552" i="2" s="1"/>
  <c r="R553" i="2"/>
  <c r="R552" i="2" s="1"/>
  <c r="P553" i="2"/>
  <c r="P552" i="2" s="1"/>
  <c r="BK553" i="2"/>
  <c r="BK552" i="2" s="1"/>
  <c r="J552" i="2" s="1"/>
  <c r="J79" i="2" s="1"/>
  <c r="J553" i="2"/>
  <c r="BE553" i="2" s="1"/>
  <c r="BI551" i="2"/>
  <c r="BH551" i="2"/>
  <c r="BG551" i="2"/>
  <c r="BF551" i="2"/>
  <c r="T551" i="2"/>
  <c r="R551" i="2"/>
  <c r="P551" i="2"/>
  <c r="BK551" i="2"/>
  <c r="J551" i="2"/>
  <c r="BE551" i="2" s="1"/>
  <c r="BI549" i="2"/>
  <c r="BH549" i="2"/>
  <c r="BG549" i="2"/>
  <c r="BF549" i="2"/>
  <c r="BE549" i="2"/>
  <c r="T549" i="2"/>
  <c r="R549" i="2"/>
  <c r="P549" i="2"/>
  <c r="BK549" i="2"/>
  <c r="J549" i="2"/>
  <c r="BI548" i="2"/>
  <c r="BH548" i="2"/>
  <c r="BG548" i="2"/>
  <c r="BF548" i="2"/>
  <c r="T548" i="2"/>
  <c r="R548" i="2"/>
  <c r="P548" i="2"/>
  <c r="BK548" i="2"/>
  <c r="J548" i="2"/>
  <c r="BE548" i="2" s="1"/>
  <c r="BI546" i="2"/>
  <c r="BH546" i="2"/>
  <c r="BG546" i="2"/>
  <c r="BF546" i="2"/>
  <c r="BE546" i="2"/>
  <c r="T546" i="2"/>
  <c r="R546" i="2"/>
  <c r="P546" i="2"/>
  <c r="BK546" i="2"/>
  <c r="J546" i="2"/>
  <c r="BI544" i="2"/>
  <c r="BH544" i="2"/>
  <c r="BG544" i="2"/>
  <c r="BF544" i="2"/>
  <c r="T544" i="2"/>
  <c r="T543" i="2" s="1"/>
  <c r="R544" i="2"/>
  <c r="P544" i="2"/>
  <c r="P543" i="2" s="1"/>
  <c r="BK544" i="2"/>
  <c r="J544" i="2"/>
  <c r="BE544" i="2" s="1"/>
  <c r="BI541" i="2"/>
  <c r="BH541" i="2"/>
  <c r="BG541" i="2"/>
  <c r="BF541" i="2"/>
  <c r="BE541" i="2"/>
  <c r="T541" i="2"/>
  <c r="T540" i="2" s="1"/>
  <c r="R541" i="2"/>
  <c r="R540" i="2" s="1"/>
  <c r="P541" i="2"/>
  <c r="P540" i="2" s="1"/>
  <c r="BK541" i="2"/>
  <c r="BK540" i="2" s="1"/>
  <c r="J540" i="2" s="1"/>
  <c r="J77" i="2" s="1"/>
  <c r="J541" i="2"/>
  <c r="BI538" i="2"/>
  <c r="BH538" i="2"/>
  <c r="BG538" i="2"/>
  <c r="BF538" i="2"/>
  <c r="BE538" i="2"/>
  <c r="T538" i="2"/>
  <c r="R538" i="2"/>
  <c r="P538" i="2"/>
  <c r="BK538" i="2"/>
  <c r="J538" i="2"/>
  <c r="BI535" i="2"/>
  <c r="BH535" i="2"/>
  <c r="BG535" i="2"/>
  <c r="BF535" i="2"/>
  <c r="T535" i="2"/>
  <c r="R535" i="2"/>
  <c r="P535" i="2"/>
  <c r="BK535" i="2"/>
  <c r="J535" i="2"/>
  <c r="BE535" i="2" s="1"/>
  <c r="BI533" i="2"/>
  <c r="BH533" i="2"/>
  <c r="BG533" i="2"/>
  <c r="BF533" i="2"/>
  <c r="T533" i="2"/>
  <c r="R533" i="2"/>
  <c r="P533" i="2"/>
  <c r="BK533" i="2"/>
  <c r="J533" i="2"/>
  <c r="BE533" i="2" s="1"/>
  <c r="BI531" i="2"/>
  <c r="BH531" i="2"/>
  <c r="BG531" i="2"/>
  <c r="BF531" i="2"/>
  <c r="T531" i="2"/>
  <c r="R531" i="2"/>
  <c r="P531" i="2"/>
  <c r="BK531" i="2"/>
  <c r="J531" i="2"/>
  <c r="BE531" i="2" s="1"/>
  <c r="BI529" i="2"/>
  <c r="BH529" i="2"/>
  <c r="BG529" i="2"/>
  <c r="BF529" i="2"/>
  <c r="T529" i="2"/>
  <c r="R529" i="2"/>
  <c r="P529" i="2"/>
  <c r="BK529" i="2"/>
  <c r="J529" i="2"/>
  <c r="BE529" i="2" s="1"/>
  <c r="BI527" i="2"/>
  <c r="BH527" i="2"/>
  <c r="BG527" i="2"/>
  <c r="BF527" i="2"/>
  <c r="BE527" i="2"/>
  <c r="T527" i="2"/>
  <c r="R527" i="2"/>
  <c r="R526" i="2" s="1"/>
  <c r="P527" i="2"/>
  <c r="P526" i="2" s="1"/>
  <c r="BK527" i="2"/>
  <c r="J527" i="2"/>
  <c r="BI524" i="2"/>
  <c r="BH524" i="2"/>
  <c r="BG524" i="2"/>
  <c r="BF524" i="2"/>
  <c r="BE524" i="2"/>
  <c r="T524" i="2"/>
  <c r="R524" i="2"/>
  <c r="P524" i="2"/>
  <c r="BK524" i="2"/>
  <c r="J524" i="2"/>
  <c r="BI522" i="2"/>
  <c r="BH522" i="2"/>
  <c r="BG522" i="2"/>
  <c r="BF522" i="2"/>
  <c r="T522" i="2"/>
  <c r="R522" i="2"/>
  <c r="P522" i="2"/>
  <c r="BK522" i="2"/>
  <c r="J522" i="2"/>
  <c r="BE522" i="2" s="1"/>
  <c r="BI520" i="2"/>
  <c r="BH520" i="2"/>
  <c r="BG520" i="2"/>
  <c r="BF520" i="2"/>
  <c r="BE520" i="2"/>
  <c r="T520" i="2"/>
  <c r="R520" i="2"/>
  <c r="P520" i="2"/>
  <c r="BK520" i="2"/>
  <c r="J520" i="2"/>
  <c r="BI519" i="2"/>
  <c r="BH519" i="2"/>
  <c r="BG519" i="2"/>
  <c r="BF519" i="2"/>
  <c r="T519" i="2"/>
  <c r="R519" i="2"/>
  <c r="P519" i="2"/>
  <c r="BK519" i="2"/>
  <c r="J519" i="2"/>
  <c r="BE519" i="2" s="1"/>
  <c r="BI518" i="2"/>
  <c r="BH518" i="2"/>
  <c r="BG518" i="2"/>
  <c r="BF518" i="2"/>
  <c r="BE518" i="2"/>
  <c r="T518" i="2"/>
  <c r="R518" i="2"/>
  <c r="P518" i="2"/>
  <c r="BK518" i="2"/>
  <c r="J518" i="2"/>
  <c r="BI515" i="2"/>
  <c r="BH515" i="2"/>
  <c r="BG515" i="2"/>
  <c r="BF515" i="2"/>
  <c r="T515" i="2"/>
  <c r="R515" i="2"/>
  <c r="P515" i="2"/>
  <c r="BK515" i="2"/>
  <c r="J515" i="2"/>
  <c r="BE515" i="2" s="1"/>
  <c r="BI514" i="2"/>
  <c r="BH514" i="2"/>
  <c r="BG514" i="2"/>
  <c r="BF514" i="2"/>
  <c r="BE514" i="2"/>
  <c r="T514" i="2"/>
  <c r="R514" i="2"/>
  <c r="P514" i="2"/>
  <c r="BK514" i="2"/>
  <c r="J514" i="2"/>
  <c r="BI511" i="2"/>
  <c r="BH511" i="2"/>
  <c r="BG511" i="2"/>
  <c r="BF511" i="2"/>
  <c r="BE511" i="2"/>
  <c r="T511" i="2"/>
  <c r="R511" i="2"/>
  <c r="P511" i="2"/>
  <c r="BK511" i="2"/>
  <c r="J511" i="2"/>
  <c r="BI509" i="2"/>
  <c r="BH509" i="2"/>
  <c r="BG509" i="2"/>
  <c r="BF509" i="2"/>
  <c r="BE509" i="2"/>
  <c r="T509" i="2"/>
  <c r="R509" i="2"/>
  <c r="P509" i="2"/>
  <c r="BK509" i="2"/>
  <c r="J509" i="2"/>
  <c r="BI508" i="2"/>
  <c r="BH508" i="2"/>
  <c r="BG508" i="2"/>
  <c r="BF508" i="2"/>
  <c r="BE508" i="2"/>
  <c r="T508" i="2"/>
  <c r="R508" i="2"/>
  <c r="P508" i="2"/>
  <c r="BK508" i="2"/>
  <c r="J508" i="2"/>
  <c r="BI503" i="2"/>
  <c r="BH503" i="2"/>
  <c r="BG503" i="2"/>
  <c r="BF503" i="2"/>
  <c r="BE503" i="2"/>
  <c r="T503" i="2"/>
  <c r="R503" i="2"/>
  <c r="P503" i="2"/>
  <c r="BK503" i="2"/>
  <c r="J503" i="2"/>
  <c r="BI502" i="2"/>
  <c r="BH502" i="2"/>
  <c r="BG502" i="2"/>
  <c r="BF502" i="2"/>
  <c r="BE502" i="2"/>
  <c r="T502" i="2"/>
  <c r="R502" i="2"/>
  <c r="P502" i="2"/>
  <c r="BK502" i="2"/>
  <c r="J502" i="2"/>
  <c r="BI499" i="2"/>
  <c r="BH499" i="2"/>
  <c r="BG499" i="2"/>
  <c r="BF499" i="2"/>
  <c r="BE499" i="2"/>
  <c r="T499" i="2"/>
  <c r="R499" i="2"/>
  <c r="P499" i="2"/>
  <c r="BK499" i="2"/>
  <c r="J499" i="2"/>
  <c r="BI498" i="2"/>
  <c r="BH498" i="2"/>
  <c r="BG498" i="2"/>
  <c r="BF498" i="2"/>
  <c r="BE498" i="2"/>
  <c r="T498" i="2"/>
  <c r="R498" i="2"/>
  <c r="P498" i="2"/>
  <c r="BK498" i="2"/>
  <c r="J498" i="2"/>
  <c r="BI497" i="2"/>
  <c r="BH497" i="2"/>
  <c r="BG497" i="2"/>
  <c r="BF497" i="2"/>
  <c r="BE497" i="2"/>
  <c r="T497" i="2"/>
  <c r="R497" i="2"/>
  <c r="P497" i="2"/>
  <c r="BK497" i="2"/>
  <c r="J497" i="2"/>
  <c r="BI496" i="2"/>
  <c r="BH496" i="2"/>
  <c r="BG496" i="2"/>
  <c r="BF496" i="2"/>
  <c r="BE496" i="2"/>
  <c r="T496" i="2"/>
  <c r="R496" i="2"/>
  <c r="P496" i="2"/>
  <c r="BK496" i="2"/>
  <c r="J496" i="2"/>
  <c r="BI493" i="2"/>
  <c r="BH493" i="2"/>
  <c r="BG493" i="2"/>
  <c r="BF493" i="2"/>
  <c r="BE493" i="2"/>
  <c r="T493" i="2"/>
  <c r="R493" i="2"/>
  <c r="P493" i="2"/>
  <c r="BK493" i="2"/>
  <c r="J493" i="2"/>
  <c r="BI492" i="2"/>
  <c r="BH492" i="2"/>
  <c r="BG492" i="2"/>
  <c r="BF492" i="2"/>
  <c r="BE492" i="2"/>
  <c r="T492" i="2"/>
  <c r="T491" i="2" s="1"/>
  <c r="R492" i="2"/>
  <c r="P492" i="2"/>
  <c r="BK492" i="2"/>
  <c r="BK491" i="2" s="1"/>
  <c r="J491" i="2" s="1"/>
  <c r="J75" i="2" s="1"/>
  <c r="J492" i="2"/>
  <c r="BI489" i="2"/>
  <c r="BH489" i="2"/>
  <c r="BG489" i="2"/>
  <c r="BF489" i="2"/>
  <c r="T489" i="2"/>
  <c r="R489" i="2"/>
  <c r="P489" i="2"/>
  <c r="BK489" i="2"/>
  <c r="J489" i="2"/>
  <c r="BE489" i="2" s="1"/>
  <c r="BI488" i="2"/>
  <c r="BH488" i="2"/>
  <c r="BG488" i="2"/>
  <c r="BF488" i="2"/>
  <c r="T488" i="2"/>
  <c r="R488" i="2"/>
  <c r="P488" i="2"/>
  <c r="BK488" i="2"/>
  <c r="J488" i="2"/>
  <c r="BE488" i="2" s="1"/>
  <c r="BI486" i="2"/>
  <c r="BH486" i="2"/>
  <c r="BG486" i="2"/>
  <c r="BF486" i="2"/>
  <c r="T486" i="2"/>
  <c r="R486" i="2"/>
  <c r="P486" i="2"/>
  <c r="BK486" i="2"/>
  <c r="J486" i="2"/>
  <c r="BE486" i="2" s="1"/>
  <c r="BI485" i="2"/>
  <c r="BH485" i="2"/>
  <c r="BG485" i="2"/>
  <c r="BF485" i="2"/>
  <c r="T485" i="2"/>
  <c r="R485" i="2"/>
  <c r="P485" i="2"/>
  <c r="BK485" i="2"/>
  <c r="J485" i="2"/>
  <c r="BE485" i="2" s="1"/>
  <c r="BI483" i="2"/>
  <c r="BH483" i="2"/>
  <c r="BG483" i="2"/>
  <c r="BF483" i="2"/>
  <c r="T483" i="2"/>
  <c r="R483" i="2"/>
  <c r="P483" i="2"/>
  <c r="BK483" i="2"/>
  <c r="J483" i="2"/>
  <c r="BE483" i="2" s="1"/>
  <c r="BI482" i="2"/>
  <c r="BH482" i="2"/>
  <c r="BG482" i="2"/>
  <c r="BF482" i="2"/>
  <c r="BE482" i="2"/>
  <c r="T482" i="2"/>
  <c r="R482" i="2"/>
  <c r="P482" i="2"/>
  <c r="BK482" i="2"/>
  <c r="J482" i="2"/>
  <c r="BI481" i="2"/>
  <c r="BH481" i="2"/>
  <c r="BG481" i="2"/>
  <c r="BF481" i="2"/>
  <c r="T481" i="2"/>
  <c r="R481" i="2"/>
  <c r="P481" i="2"/>
  <c r="BK481" i="2"/>
  <c r="J481" i="2"/>
  <c r="BE481" i="2" s="1"/>
  <c r="BI480" i="2"/>
  <c r="BH480" i="2"/>
  <c r="BG480" i="2"/>
  <c r="BF480" i="2"/>
  <c r="BE480" i="2"/>
  <c r="T480" i="2"/>
  <c r="R480" i="2"/>
  <c r="P480" i="2"/>
  <c r="BK480" i="2"/>
  <c r="J480" i="2"/>
  <c r="BI479" i="2"/>
  <c r="BH479" i="2"/>
  <c r="BG479" i="2"/>
  <c r="BF479" i="2"/>
  <c r="T479" i="2"/>
  <c r="R479" i="2"/>
  <c r="P479" i="2"/>
  <c r="BK479" i="2"/>
  <c r="J479" i="2"/>
  <c r="BE479" i="2" s="1"/>
  <c r="BI478" i="2"/>
  <c r="BH478" i="2"/>
  <c r="BG478" i="2"/>
  <c r="BF478" i="2"/>
  <c r="BE478" i="2"/>
  <c r="T478" i="2"/>
  <c r="R478" i="2"/>
  <c r="P478" i="2"/>
  <c r="BK478" i="2"/>
  <c r="J478" i="2"/>
  <c r="BI477" i="2"/>
  <c r="BH477" i="2"/>
  <c r="BG477" i="2"/>
  <c r="BF477" i="2"/>
  <c r="T477" i="2"/>
  <c r="R477" i="2"/>
  <c r="P477" i="2"/>
  <c r="BK477" i="2"/>
  <c r="J477" i="2"/>
  <c r="BE477" i="2" s="1"/>
  <c r="BI476" i="2"/>
  <c r="BH476" i="2"/>
  <c r="BG476" i="2"/>
  <c r="BF476" i="2"/>
  <c r="BE476" i="2"/>
  <c r="T476" i="2"/>
  <c r="R476" i="2"/>
  <c r="P476" i="2"/>
  <c r="BK476" i="2"/>
  <c r="J476" i="2"/>
  <c r="BI474" i="2"/>
  <c r="BH474" i="2"/>
  <c r="BG474" i="2"/>
  <c r="BF474" i="2"/>
  <c r="T474" i="2"/>
  <c r="R474" i="2"/>
  <c r="P474" i="2"/>
  <c r="BK474" i="2"/>
  <c r="J474" i="2"/>
  <c r="BE474" i="2" s="1"/>
  <c r="BI473" i="2"/>
  <c r="BH473" i="2"/>
  <c r="BG473" i="2"/>
  <c r="BF473" i="2"/>
  <c r="BE473" i="2"/>
  <c r="T473" i="2"/>
  <c r="R473" i="2"/>
  <c r="P473" i="2"/>
  <c r="BK473" i="2"/>
  <c r="J473" i="2"/>
  <c r="BI471" i="2"/>
  <c r="BH471" i="2"/>
  <c r="BG471" i="2"/>
  <c r="BF471" i="2"/>
  <c r="T471" i="2"/>
  <c r="T470" i="2" s="1"/>
  <c r="R471" i="2"/>
  <c r="R470" i="2" s="1"/>
  <c r="P471" i="2"/>
  <c r="BK471" i="2"/>
  <c r="BK470" i="2" s="1"/>
  <c r="J470" i="2" s="1"/>
  <c r="J471" i="2"/>
  <c r="BE471" i="2" s="1"/>
  <c r="J74" i="2"/>
  <c r="BI469" i="2"/>
  <c r="BH469" i="2"/>
  <c r="BG469" i="2"/>
  <c r="BF469" i="2"/>
  <c r="T469" i="2"/>
  <c r="R469" i="2"/>
  <c r="P469" i="2"/>
  <c r="BK469" i="2"/>
  <c r="J469" i="2"/>
  <c r="BE469" i="2" s="1"/>
  <c r="BI468" i="2"/>
  <c r="BH468" i="2"/>
  <c r="BG468" i="2"/>
  <c r="BF468" i="2"/>
  <c r="T468" i="2"/>
  <c r="R468" i="2"/>
  <c r="P468" i="2"/>
  <c r="BK468" i="2"/>
  <c r="J468" i="2"/>
  <c r="BE468" i="2" s="1"/>
  <c r="BI467" i="2"/>
  <c r="BH467" i="2"/>
  <c r="BG467" i="2"/>
  <c r="BF467" i="2"/>
  <c r="T467" i="2"/>
  <c r="R467" i="2"/>
  <c r="P467" i="2"/>
  <c r="BK467" i="2"/>
  <c r="J467" i="2"/>
  <c r="BE467" i="2" s="1"/>
  <c r="BI465" i="2"/>
  <c r="BH465" i="2"/>
  <c r="BG465" i="2"/>
  <c r="BF465" i="2"/>
  <c r="BE465" i="2"/>
  <c r="T465" i="2"/>
  <c r="T464" i="2" s="1"/>
  <c r="R465" i="2"/>
  <c r="P465" i="2"/>
  <c r="P464" i="2" s="1"/>
  <c r="BK465" i="2"/>
  <c r="BK464" i="2" s="1"/>
  <c r="J464" i="2" s="1"/>
  <c r="J73" i="2" s="1"/>
  <c r="J465" i="2"/>
  <c r="BI462" i="2"/>
  <c r="BH462" i="2"/>
  <c r="BG462" i="2"/>
  <c r="BF462" i="2"/>
  <c r="T462" i="2"/>
  <c r="R462" i="2"/>
  <c r="P462" i="2"/>
  <c r="BK462" i="2"/>
  <c r="J462" i="2"/>
  <c r="BE462" i="2" s="1"/>
  <c r="BI459" i="2"/>
  <c r="BH459" i="2"/>
  <c r="BG459" i="2"/>
  <c r="BF459" i="2"/>
  <c r="BE459" i="2"/>
  <c r="T459" i="2"/>
  <c r="R459" i="2"/>
  <c r="P459" i="2"/>
  <c r="BK459" i="2"/>
  <c r="J459" i="2"/>
  <c r="BI456" i="2"/>
  <c r="BH456" i="2"/>
  <c r="BG456" i="2"/>
  <c r="BF456" i="2"/>
  <c r="T456" i="2"/>
  <c r="R456" i="2"/>
  <c r="P456" i="2"/>
  <c r="BK456" i="2"/>
  <c r="J456" i="2"/>
  <c r="BE456" i="2" s="1"/>
  <c r="BI451" i="2"/>
  <c r="BH451" i="2"/>
  <c r="BG451" i="2"/>
  <c r="BF451" i="2"/>
  <c r="BE451" i="2"/>
  <c r="T451" i="2"/>
  <c r="R451" i="2"/>
  <c r="P451" i="2"/>
  <c r="BK451" i="2"/>
  <c r="J451" i="2"/>
  <c r="BI448" i="2"/>
  <c r="BH448" i="2"/>
  <c r="BG448" i="2"/>
  <c r="BF448" i="2"/>
  <c r="BE448" i="2"/>
  <c r="T448" i="2"/>
  <c r="R448" i="2"/>
  <c r="P448" i="2"/>
  <c r="BK448" i="2"/>
  <c r="J448" i="2"/>
  <c r="BI445" i="2"/>
  <c r="BH445" i="2"/>
  <c r="BG445" i="2"/>
  <c r="BF445" i="2"/>
  <c r="BE445" i="2"/>
  <c r="T445" i="2"/>
  <c r="R445" i="2"/>
  <c r="R444" i="2" s="1"/>
  <c r="P445" i="2"/>
  <c r="P444" i="2" s="1"/>
  <c r="BK445" i="2"/>
  <c r="BK444" i="2" s="1"/>
  <c r="J444" i="2" s="1"/>
  <c r="J72" i="2" s="1"/>
  <c r="J445" i="2"/>
  <c r="BI442" i="2"/>
  <c r="BH442" i="2"/>
  <c r="BG442" i="2"/>
  <c r="BF442" i="2"/>
  <c r="T442" i="2"/>
  <c r="R442" i="2"/>
  <c r="P442" i="2"/>
  <c r="BK442" i="2"/>
  <c r="J442" i="2"/>
  <c r="BE442" i="2" s="1"/>
  <c r="BI438" i="2"/>
  <c r="BH438" i="2"/>
  <c r="BG438" i="2"/>
  <c r="BF438" i="2"/>
  <c r="T438" i="2"/>
  <c r="R438" i="2"/>
  <c r="P438" i="2"/>
  <c r="BK438" i="2"/>
  <c r="J438" i="2"/>
  <c r="BE438" i="2" s="1"/>
  <c r="BI436" i="2"/>
  <c r="BH436" i="2"/>
  <c r="BG436" i="2"/>
  <c r="BF436" i="2"/>
  <c r="T436" i="2"/>
  <c r="R436" i="2"/>
  <c r="P436" i="2"/>
  <c r="BK436" i="2"/>
  <c r="J436" i="2"/>
  <c r="BE436" i="2" s="1"/>
  <c r="BI434" i="2"/>
  <c r="BH434" i="2"/>
  <c r="BG434" i="2"/>
  <c r="BF434" i="2"/>
  <c r="T434" i="2"/>
  <c r="R434" i="2"/>
  <c r="P434" i="2"/>
  <c r="BK434" i="2"/>
  <c r="J434" i="2"/>
  <c r="BE434" i="2" s="1"/>
  <c r="BI432" i="2"/>
  <c r="BH432" i="2"/>
  <c r="BG432" i="2"/>
  <c r="BF432" i="2"/>
  <c r="BE432" i="2"/>
  <c r="T432" i="2"/>
  <c r="R432" i="2"/>
  <c r="P432" i="2"/>
  <c r="BK432" i="2"/>
  <c r="J432" i="2"/>
  <c r="BI429" i="2"/>
  <c r="BH429" i="2"/>
  <c r="BG429" i="2"/>
  <c r="BF429" i="2"/>
  <c r="T429" i="2"/>
  <c r="R429" i="2"/>
  <c r="P429" i="2"/>
  <c r="BK429" i="2"/>
  <c r="J429" i="2"/>
  <c r="BE429" i="2" s="1"/>
  <c r="BI426" i="2"/>
  <c r="BH426" i="2"/>
  <c r="BG426" i="2"/>
  <c r="BF426" i="2"/>
  <c r="BE426" i="2"/>
  <c r="T426" i="2"/>
  <c r="R426" i="2"/>
  <c r="P426" i="2"/>
  <c r="BK426" i="2"/>
  <c r="J426" i="2"/>
  <c r="BI422" i="2"/>
  <c r="BH422" i="2"/>
  <c r="BG422" i="2"/>
  <c r="BF422" i="2"/>
  <c r="BE422" i="2"/>
  <c r="T422" i="2"/>
  <c r="R422" i="2"/>
  <c r="P422" i="2"/>
  <c r="BK422" i="2"/>
  <c r="J422" i="2"/>
  <c r="BI419" i="2"/>
  <c r="BH419" i="2"/>
  <c r="BG419" i="2"/>
  <c r="BF419" i="2"/>
  <c r="BE419" i="2"/>
  <c r="T419" i="2"/>
  <c r="R419" i="2"/>
  <c r="P419" i="2"/>
  <c r="BK419" i="2"/>
  <c r="J419" i="2"/>
  <c r="BI417" i="2"/>
  <c r="BH417" i="2"/>
  <c r="BG417" i="2"/>
  <c r="BF417" i="2"/>
  <c r="BE417" i="2"/>
  <c r="T417" i="2"/>
  <c r="R417" i="2"/>
  <c r="P417" i="2"/>
  <c r="BK417" i="2"/>
  <c r="J417" i="2"/>
  <c r="BI415" i="2"/>
  <c r="BH415" i="2"/>
  <c r="BG415" i="2"/>
  <c r="BF415" i="2"/>
  <c r="BE415" i="2"/>
  <c r="T415" i="2"/>
  <c r="R415" i="2"/>
  <c r="P415" i="2"/>
  <c r="BK415" i="2"/>
  <c r="J415" i="2"/>
  <c r="BI413" i="2"/>
  <c r="BH413" i="2"/>
  <c r="BG413" i="2"/>
  <c r="BF413" i="2"/>
  <c r="T413" i="2"/>
  <c r="T412" i="2" s="1"/>
  <c r="R413" i="2"/>
  <c r="R412" i="2" s="1"/>
  <c r="P413" i="2"/>
  <c r="P412" i="2" s="1"/>
  <c r="BK413" i="2"/>
  <c r="BK412" i="2" s="1"/>
  <c r="J412" i="2" s="1"/>
  <c r="J71" i="2" s="1"/>
  <c r="J413" i="2"/>
  <c r="BE413" i="2" s="1"/>
  <c r="BI411" i="2"/>
  <c r="BH411" i="2"/>
  <c r="BG411" i="2"/>
  <c r="BF411" i="2"/>
  <c r="T411" i="2"/>
  <c r="R411" i="2"/>
  <c r="P411" i="2"/>
  <c r="BK411" i="2"/>
  <c r="J411" i="2"/>
  <c r="BE411" i="2" s="1"/>
  <c r="BI410" i="2"/>
  <c r="BH410" i="2"/>
  <c r="BG410" i="2"/>
  <c r="BF410" i="2"/>
  <c r="T410" i="2"/>
  <c r="R410" i="2"/>
  <c r="P410" i="2"/>
  <c r="BK410" i="2"/>
  <c r="J410" i="2"/>
  <c r="BE410" i="2" s="1"/>
  <c r="BI409" i="2"/>
  <c r="BH409" i="2"/>
  <c r="BG409" i="2"/>
  <c r="BF409" i="2"/>
  <c r="T409" i="2"/>
  <c r="R409" i="2"/>
  <c r="P409" i="2"/>
  <c r="BK409" i="2"/>
  <c r="J409" i="2"/>
  <c r="BE409" i="2" s="1"/>
  <c r="BI408" i="2"/>
  <c r="BH408" i="2"/>
  <c r="BG408" i="2"/>
  <c r="BF408" i="2"/>
  <c r="BE408" i="2"/>
  <c r="T408" i="2"/>
  <c r="T407" i="2" s="1"/>
  <c r="R408" i="2"/>
  <c r="R407" i="2" s="1"/>
  <c r="P408" i="2"/>
  <c r="P407" i="2" s="1"/>
  <c r="BK408" i="2"/>
  <c r="BK407" i="2" s="1"/>
  <c r="J407" i="2" s="1"/>
  <c r="J70" i="2" s="1"/>
  <c r="J408" i="2"/>
  <c r="BI406" i="2"/>
  <c r="BH406" i="2"/>
  <c r="BG406" i="2"/>
  <c r="BF406" i="2"/>
  <c r="T406" i="2"/>
  <c r="R406" i="2"/>
  <c r="P406" i="2"/>
  <c r="BK406" i="2"/>
  <c r="J406" i="2"/>
  <c r="BE406" i="2" s="1"/>
  <c r="BI405" i="2"/>
  <c r="BH405" i="2"/>
  <c r="BG405" i="2"/>
  <c r="BF405" i="2"/>
  <c r="BE405" i="2"/>
  <c r="T405" i="2"/>
  <c r="R405" i="2"/>
  <c r="P405" i="2"/>
  <c r="BK405" i="2"/>
  <c r="J405" i="2"/>
  <c r="BI404" i="2"/>
  <c r="BH404" i="2"/>
  <c r="BG404" i="2"/>
  <c r="BF404" i="2"/>
  <c r="BE404" i="2"/>
  <c r="T404" i="2"/>
  <c r="R404" i="2"/>
  <c r="P404" i="2"/>
  <c r="BK404" i="2"/>
  <c r="J404" i="2"/>
  <c r="BI403" i="2"/>
  <c r="BH403" i="2"/>
  <c r="BG403" i="2"/>
  <c r="BF403" i="2"/>
  <c r="BE403" i="2"/>
  <c r="T403" i="2"/>
  <c r="R403" i="2"/>
  <c r="P403" i="2"/>
  <c r="BK403" i="2"/>
  <c r="J403" i="2"/>
  <c r="BI402" i="2"/>
  <c r="BH402" i="2"/>
  <c r="BG402" i="2"/>
  <c r="BF402" i="2"/>
  <c r="BE402" i="2"/>
  <c r="T402" i="2"/>
  <c r="T401" i="2" s="1"/>
  <c r="R402" i="2"/>
  <c r="R401" i="2" s="1"/>
  <c r="P402" i="2"/>
  <c r="P401" i="2" s="1"/>
  <c r="BK402" i="2"/>
  <c r="BK401" i="2" s="1"/>
  <c r="J401" i="2" s="1"/>
  <c r="J69" i="2" s="1"/>
  <c r="J402" i="2"/>
  <c r="BI399" i="2"/>
  <c r="BH399" i="2"/>
  <c r="BG399" i="2"/>
  <c r="BF399" i="2"/>
  <c r="T399" i="2"/>
  <c r="R399" i="2"/>
  <c r="P399" i="2"/>
  <c r="BK399" i="2"/>
  <c r="J399" i="2"/>
  <c r="BE399" i="2" s="1"/>
  <c r="BI397" i="2"/>
  <c r="BH397" i="2"/>
  <c r="BG397" i="2"/>
  <c r="BF397" i="2"/>
  <c r="T397" i="2"/>
  <c r="R397" i="2"/>
  <c r="P397" i="2"/>
  <c r="BK397" i="2"/>
  <c r="J397" i="2"/>
  <c r="BE397" i="2" s="1"/>
  <c r="BI395" i="2"/>
  <c r="BH395" i="2"/>
  <c r="BG395" i="2"/>
  <c r="BF395" i="2"/>
  <c r="T395" i="2"/>
  <c r="R395" i="2"/>
  <c r="P395" i="2"/>
  <c r="BK395" i="2"/>
  <c r="J395" i="2"/>
  <c r="BE395" i="2" s="1"/>
  <c r="BI393" i="2"/>
  <c r="BH393" i="2"/>
  <c r="BG393" i="2"/>
  <c r="BF393" i="2"/>
  <c r="BE393" i="2"/>
  <c r="T393" i="2"/>
  <c r="R393" i="2"/>
  <c r="P393" i="2"/>
  <c r="BK393" i="2"/>
  <c r="J393" i="2"/>
  <c r="BI391" i="2"/>
  <c r="BH391" i="2"/>
  <c r="BG391" i="2"/>
  <c r="BF391" i="2"/>
  <c r="BE391" i="2"/>
  <c r="T391" i="2"/>
  <c r="R391" i="2"/>
  <c r="P391" i="2"/>
  <c r="BK391" i="2"/>
  <c r="J391" i="2"/>
  <c r="BI389" i="2"/>
  <c r="BH389" i="2"/>
  <c r="BG389" i="2"/>
  <c r="BF389" i="2"/>
  <c r="BE389" i="2"/>
  <c r="T389" i="2"/>
  <c r="R389" i="2"/>
  <c r="P389" i="2"/>
  <c r="BK389" i="2"/>
  <c r="J389" i="2"/>
  <c r="BI387" i="2"/>
  <c r="BH387" i="2"/>
  <c r="BG387" i="2"/>
  <c r="BF387" i="2"/>
  <c r="BE387" i="2"/>
  <c r="T387" i="2"/>
  <c r="R387" i="2"/>
  <c r="P387" i="2"/>
  <c r="BK387" i="2"/>
  <c r="J387" i="2"/>
  <c r="BI385" i="2"/>
  <c r="BH385" i="2"/>
  <c r="BG385" i="2"/>
  <c r="BF385" i="2"/>
  <c r="BE385" i="2"/>
  <c r="T385" i="2"/>
  <c r="R385" i="2"/>
  <c r="P385" i="2"/>
  <c r="BK385" i="2"/>
  <c r="J385" i="2"/>
  <c r="BI382" i="2"/>
  <c r="BH382" i="2"/>
  <c r="BG382" i="2"/>
  <c r="BF382" i="2"/>
  <c r="BE382" i="2"/>
  <c r="T382" i="2"/>
  <c r="T381" i="2" s="1"/>
  <c r="R382" i="2"/>
  <c r="R381" i="2" s="1"/>
  <c r="P382" i="2"/>
  <c r="P381" i="2" s="1"/>
  <c r="BK382" i="2"/>
  <c r="BK381" i="2" s="1"/>
  <c r="J381" i="2" s="1"/>
  <c r="J68" i="2" s="1"/>
  <c r="J382" i="2"/>
  <c r="BI379" i="2"/>
  <c r="BH379" i="2"/>
  <c r="BG379" i="2"/>
  <c r="BF379" i="2"/>
  <c r="T379" i="2"/>
  <c r="R379" i="2"/>
  <c r="P379" i="2"/>
  <c r="BK379" i="2"/>
  <c r="J379" i="2"/>
  <c r="BE379" i="2" s="1"/>
  <c r="BI375" i="2"/>
  <c r="BH375" i="2"/>
  <c r="BG375" i="2"/>
  <c r="BF375" i="2"/>
  <c r="T375" i="2"/>
  <c r="R375" i="2"/>
  <c r="P375" i="2"/>
  <c r="BK375" i="2"/>
  <c r="J375" i="2"/>
  <c r="BE375" i="2" s="1"/>
  <c r="BI371" i="2"/>
  <c r="BH371" i="2"/>
  <c r="BG371" i="2"/>
  <c r="BF371" i="2"/>
  <c r="BE371" i="2"/>
  <c r="T371" i="2"/>
  <c r="R371" i="2"/>
  <c r="P371" i="2"/>
  <c r="BK371" i="2"/>
  <c r="J371" i="2"/>
  <c r="BI369" i="2"/>
  <c r="BH369" i="2"/>
  <c r="BG369" i="2"/>
  <c r="BF369" i="2"/>
  <c r="BE369" i="2"/>
  <c r="T369" i="2"/>
  <c r="R369" i="2"/>
  <c r="P369" i="2"/>
  <c r="BK369" i="2"/>
  <c r="J369" i="2"/>
  <c r="BI366" i="2"/>
  <c r="BH366" i="2"/>
  <c r="BG366" i="2"/>
  <c r="BF366" i="2"/>
  <c r="BE366" i="2"/>
  <c r="T366" i="2"/>
  <c r="T365" i="2" s="1"/>
  <c r="R366" i="2"/>
  <c r="R365" i="2" s="1"/>
  <c r="P366" i="2"/>
  <c r="P365" i="2" s="1"/>
  <c r="BK366" i="2"/>
  <c r="BK365" i="2" s="1"/>
  <c r="J366" i="2"/>
  <c r="BI362" i="2"/>
  <c r="BH362" i="2"/>
  <c r="BG362" i="2"/>
  <c r="BF362" i="2"/>
  <c r="BE362" i="2"/>
  <c r="T362" i="2"/>
  <c r="T361" i="2" s="1"/>
  <c r="R362" i="2"/>
  <c r="R361" i="2" s="1"/>
  <c r="P362" i="2"/>
  <c r="P361" i="2" s="1"/>
  <c r="BK362" i="2"/>
  <c r="BK361" i="2" s="1"/>
  <c r="J361" i="2" s="1"/>
  <c r="J65" i="2" s="1"/>
  <c r="J362" i="2"/>
  <c r="BI359" i="2"/>
  <c r="BH359" i="2"/>
  <c r="BG359" i="2"/>
  <c r="BF359" i="2"/>
  <c r="T359" i="2"/>
  <c r="R359" i="2"/>
  <c r="P359" i="2"/>
  <c r="BK359" i="2"/>
  <c r="J359" i="2"/>
  <c r="BE359" i="2" s="1"/>
  <c r="BI356" i="2"/>
  <c r="BH356" i="2"/>
  <c r="BG356" i="2"/>
  <c r="BF356" i="2"/>
  <c r="T356" i="2"/>
  <c r="R356" i="2"/>
  <c r="P356" i="2"/>
  <c r="BK356" i="2"/>
  <c r="J356" i="2"/>
  <c r="BE356" i="2" s="1"/>
  <c r="BI354" i="2"/>
  <c r="BH354" i="2"/>
  <c r="BG354" i="2"/>
  <c r="BF354" i="2"/>
  <c r="BE354" i="2"/>
  <c r="T354" i="2"/>
  <c r="R354" i="2"/>
  <c r="P354" i="2"/>
  <c r="BK354" i="2"/>
  <c r="J354" i="2"/>
  <c r="BI351" i="2"/>
  <c r="BH351" i="2"/>
  <c r="BG351" i="2"/>
  <c r="BF351" i="2"/>
  <c r="BE351" i="2"/>
  <c r="T351" i="2"/>
  <c r="R351" i="2"/>
  <c r="P351" i="2"/>
  <c r="BK351" i="2"/>
  <c r="J351" i="2"/>
  <c r="BI349" i="2"/>
  <c r="BH349" i="2"/>
  <c r="BG349" i="2"/>
  <c r="BF349" i="2"/>
  <c r="BE349" i="2"/>
  <c r="T349" i="2"/>
  <c r="T348" i="2" s="1"/>
  <c r="R349" i="2"/>
  <c r="R348" i="2" s="1"/>
  <c r="P349" i="2"/>
  <c r="P348" i="2" s="1"/>
  <c r="BK349" i="2"/>
  <c r="BK348" i="2" s="1"/>
  <c r="J348" i="2" s="1"/>
  <c r="J64" i="2" s="1"/>
  <c r="J349" i="2"/>
  <c r="BI347" i="2"/>
  <c r="BH347" i="2"/>
  <c r="BG347" i="2"/>
  <c r="BF347" i="2"/>
  <c r="T347" i="2"/>
  <c r="R347" i="2"/>
  <c r="P347" i="2"/>
  <c r="BK347" i="2"/>
  <c r="J347" i="2"/>
  <c r="BE347" i="2" s="1"/>
  <c r="BI344" i="2"/>
  <c r="BH344" i="2"/>
  <c r="BG344" i="2"/>
  <c r="BF344" i="2"/>
  <c r="BE344" i="2"/>
  <c r="T344" i="2"/>
  <c r="R344" i="2"/>
  <c r="P344" i="2"/>
  <c r="BK344" i="2"/>
  <c r="J344" i="2"/>
  <c r="BI338" i="2"/>
  <c r="BH338" i="2"/>
  <c r="BG338" i="2"/>
  <c r="BF338" i="2"/>
  <c r="T338" i="2"/>
  <c r="R338" i="2"/>
  <c r="P338" i="2"/>
  <c r="BK338" i="2"/>
  <c r="J338" i="2"/>
  <c r="BE338" i="2" s="1"/>
  <c r="BI333" i="2"/>
  <c r="BH333" i="2"/>
  <c r="BG333" i="2"/>
  <c r="BF333" i="2"/>
  <c r="BE333" i="2"/>
  <c r="T333" i="2"/>
  <c r="R333" i="2"/>
  <c r="P333" i="2"/>
  <c r="BK333" i="2"/>
  <c r="J333" i="2"/>
  <c r="BI331" i="2"/>
  <c r="BH331" i="2"/>
  <c r="BG331" i="2"/>
  <c r="BF331" i="2"/>
  <c r="BE331" i="2"/>
  <c r="T331" i="2"/>
  <c r="R331" i="2"/>
  <c r="P331" i="2"/>
  <c r="BK331" i="2"/>
  <c r="J331" i="2"/>
  <c r="BI329" i="2"/>
  <c r="BH329" i="2"/>
  <c r="BG329" i="2"/>
  <c r="BF329" i="2"/>
  <c r="BE329" i="2"/>
  <c r="T329" i="2"/>
  <c r="R329" i="2"/>
  <c r="P329" i="2"/>
  <c r="BK329" i="2"/>
  <c r="J329" i="2"/>
  <c r="BI327" i="2"/>
  <c r="BH327" i="2"/>
  <c r="BG327" i="2"/>
  <c r="BF327" i="2"/>
  <c r="BE327" i="2"/>
  <c r="T327" i="2"/>
  <c r="R327" i="2"/>
  <c r="P327" i="2"/>
  <c r="BK327" i="2"/>
  <c r="J327" i="2"/>
  <c r="BI324" i="2"/>
  <c r="BH324" i="2"/>
  <c r="BG324" i="2"/>
  <c r="BF324" i="2"/>
  <c r="BE324" i="2"/>
  <c r="T324" i="2"/>
  <c r="R324" i="2"/>
  <c r="P324" i="2"/>
  <c r="BK324" i="2"/>
  <c r="J324" i="2"/>
  <c r="BI322" i="2"/>
  <c r="BH322" i="2"/>
  <c r="BG322" i="2"/>
  <c r="BF322" i="2"/>
  <c r="BE322" i="2"/>
  <c r="T322" i="2"/>
  <c r="R322" i="2"/>
  <c r="P322" i="2"/>
  <c r="BK322" i="2"/>
  <c r="J322" i="2"/>
  <c r="BI321" i="2"/>
  <c r="BH321" i="2"/>
  <c r="BG321" i="2"/>
  <c r="BF321" i="2"/>
  <c r="BE321" i="2"/>
  <c r="T321" i="2"/>
  <c r="R321" i="2"/>
  <c r="P321" i="2"/>
  <c r="BK321" i="2"/>
  <c r="J321" i="2"/>
  <c r="BI315" i="2"/>
  <c r="BH315" i="2"/>
  <c r="BG315" i="2"/>
  <c r="BF315" i="2"/>
  <c r="BE315" i="2"/>
  <c r="T315" i="2"/>
  <c r="R315" i="2"/>
  <c r="P315" i="2"/>
  <c r="BK315" i="2"/>
  <c r="J315" i="2"/>
  <c r="BI312" i="2"/>
  <c r="BH312" i="2"/>
  <c r="BG312" i="2"/>
  <c r="BF312" i="2"/>
  <c r="BE312" i="2"/>
  <c r="T312" i="2"/>
  <c r="R312" i="2"/>
  <c r="P312" i="2"/>
  <c r="BK312" i="2"/>
  <c r="J312" i="2"/>
  <c r="BI310" i="2"/>
  <c r="BH310" i="2"/>
  <c r="BG310" i="2"/>
  <c r="BF310" i="2"/>
  <c r="BE310" i="2"/>
  <c r="T310" i="2"/>
  <c r="R310" i="2"/>
  <c r="P310" i="2"/>
  <c r="BK310" i="2"/>
  <c r="J310" i="2"/>
  <c r="BI308" i="2"/>
  <c r="BH308" i="2"/>
  <c r="BG308" i="2"/>
  <c r="BF308" i="2"/>
  <c r="BE308" i="2"/>
  <c r="T308" i="2"/>
  <c r="R308" i="2"/>
  <c r="P308" i="2"/>
  <c r="BK308" i="2"/>
  <c r="J308" i="2"/>
  <c r="BI304" i="2"/>
  <c r="BH304" i="2"/>
  <c r="BG304" i="2"/>
  <c r="BF304" i="2"/>
  <c r="BE304" i="2"/>
  <c r="T304" i="2"/>
  <c r="R304" i="2"/>
  <c r="P304" i="2"/>
  <c r="BK304" i="2"/>
  <c r="J304" i="2"/>
  <c r="BI300" i="2"/>
  <c r="BH300" i="2"/>
  <c r="BG300" i="2"/>
  <c r="BF300" i="2"/>
  <c r="BE300" i="2"/>
  <c r="T300" i="2"/>
  <c r="R300" i="2"/>
  <c r="P300" i="2"/>
  <c r="BK300" i="2"/>
  <c r="J300" i="2"/>
  <c r="BI298" i="2"/>
  <c r="BH298" i="2"/>
  <c r="BG298" i="2"/>
  <c r="BF298" i="2"/>
  <c r="BE298" i="2"/>
  <c r="T298" i="2"/>
  <c r="R298" i="2"/>
  <c r="P298" i="2"/>
  <c r="BK298" i="2"/>
  <c r="J298" i="2"/>
  <c r="BI291" i="2"/>
  <c r="BH291" i="2"/>
  <c r="BG291" i="2"/>
  <c r="BF291" i="2"/>
  <c r="BE291" i="2"/>
  <c r="T291" i="2"/>
  <c r="R291" i="2"/>
  <c r="P291" i="2"/>
  <c r="BK291" i="2"/>
  <c r="J291" i="2"/>
  <c r="BI287" i="2"/>
  <c r="BH287" i="2"/>
  <c r="BG287" i="2"/>
  <c r="BF287" i="2"/>
  <c r="BE287" i="2"/>
  <c r="T287" i="2"/>
  <c r="R287" i="2"/>
  <c r="P287" i="2"/>
  <c r="BK287" i="2"/>
  <c r="J287" i="2"/>
  <c r="BI286" i="2"/>
  <c r="BH286" i="2"/>
  <c r="BG286" i="2"/>
  <c r="BF286" i="2"/>
  <c r="BE286" i="2"/>
  <c r="T286" i="2"/>
  <c r="R286" i="2"/>
  <c r="P286" i="2"/>
  <c r="BK286" i="2"/>
  <c r="J286" i="2"/>
  <c r="BI284" i="2"/>
  <c r="BH284" i="2"/>
  <c r="BG284" i="2"/>
  <c r="BF284" i="2"/>
  <c r="BE284" i="2"/>
  <c r="T284" i="2"/>
  <c r="R284" i="2"/>
  <c r="P284" i="2"/>
  <c r="BK284" i="2"/>
  <c r="J284" i="2"/>
  <c r="BI282" i="2"/>
  <c r="BH282" i="2"/>
  <c r="BG282" i="2"/>
  <c r="BF282" i="2"/>
  <c r="BE282" i="2"/>
  <c r="T282" i="2"/>
  <c r="R282" i="2"/>
  <c r="P282" i="2"/>
  <c r="BK282" i="2"/>
  <c r="J282" i="2"/>
  <c r="BI281" i="2"/>
  <c r="BH281" i="2"/>
  <c r="BG281" i="2"/>
  <c r="BF281" i="2"/>
  <c r="BE281" i="2"/>
  <c r="T281" i="2"/>
  <c r="R281" i="2"/>
  <c r="P281" i="2"/>
  <c r="BK281" i="2"/>
  <c r="J281" i="2"/>
  <c r="BI280" i="2"/>
  <c r="BH280" i="2"/>
  <c r="BG280" i="2"/>
  <c r="BF280" i="2"/>
  <c r="BE280" i="2"/>
  <c r="T280" i="2"/>
  <c r="R280" i="2"/>
  <c r="P280" i="2"/>
  <c r="BK280" i="2"/>
  <c r="J280" i="2"/>
  <c r="BI278" i="2"/>
  <c r="BH278" i="2"/>
  <c r="BG278" i="2"/>
  <c r="BF278" i="2"/>
  <c r="BE278" i="2"/>
  <c r="T278" i="2"/>
  <c r="R278" i="2"/>
  <c r="P278" i="2"/>
  <c r="BK278" i="2"/>
  <c r="J278" i="2"/>
  <c r="BI275" i="2"/>
  <c r="BH275" i="2"/>
  <c r="BG275" i="2"/>
  <c r="BF275" i="2"/>
  <c r="BE275" i="2"/>
  <c r="T275" i="2"/>
  <c r="R275" i="2"/>
  <c r="P275" i="2"/>
  <c r="BK275" i="2"/>
  <c r="J275" i="2"/>
  <c r="BI273" i="2"/>
  <c r="BH273" i="2"/>
  <c r="BG273" i="2"/>
  <c r="BF273" i="2"/>
  <c r="BE273" i="2"/>
  <c r="T273" i="2"/>
  <c r="R273" i="2"/>
  <c r="P273" i="2"/>
  <c r="BK273" i="2"/>
  <c r="J273" i="2"/>
  <c r="BI270" i="2"/>
  <c r="BH270" i="2"/>
  <c r="BG270" i="2"/>
  <c r="BF270" i="2"/>
  <c r="BE270" i="2"/>
  <c r="T270" i="2"/>
  <c r="R270" i="2"/>
  <c r="P270" i="2"/>
  <c r="BK270" i="2"/>
  <c r="J270" i="2"/>
  <c r="BI268" i="2"/>
  <c r="BH268" i="2"/>
  <c r="BG268" i="2"/>
  <c r="BF268" i="2"/>
  <c r="BE268" i="2"/>
  <c r="T268" i="2"/>
  <c r="R268" i="2"/>
  <c r="P268" i="2"/>
  <c r="BK268" i="2"/>
  <c r="J268" i="2"/>
  <c r="BI266" i="2"/>
  <c r="BH266" i="2"/>
  <c r="BG266" i="2"/>
  <c r="BF266" i="2"/>
  <c r="BE266" i="2"/>
  <c r="T266" i="2"/>
  <c r="R266" i="2"/>
  <c r="P266" i="2"/>
  <c r="BK266" i="2"/>
  <c r="J266" i="2"/>
  <c r="BI264" i="2"/>
  <c r="BH264" i="2"/>
  <c r="BG264" i="2"/>
  <c r="BF264" i="2"/>
  <c r="BE264" i="2"/>
  <c r="T264" i="2"/>
  <c r="T263" i="2" s="1"/>
  <c r="R264" i="2"/>
  <c r="R263" i="2" s="1"/>
  <c r="P264" i="2"/>
  <c r="P263" i="2" s="1"/>
  <c r="BK264" i="2"/>
  <c r="J264" i="2"/>
  <c r="BI262" i="2"/>
  <c r="BH262" i="2"/>
  <c r="BG262" i="2"/>
  <c r="BF262" i="2"/>
  <c r="T262" i="2"/>
  <c r="R262" i="2"/>
  <c r="P262" i="2"/>
  <c r="BK262" i="2"/>
  <c r="J262" i="2"/>
  <c r="BE262" i="2" s="1"/>
  <c r="BI259" i="2"/>
  <c r="BH259" i="2"/>
  <c r="BG259" i="2"/>
  <c r="BF259" i="2"/>
  <c r="T259" i="2"/>
  <c r="R259" i="2"/>
  <c r="P259" i="2"/>
  <c r="BK259" i="2"/>
  <c r="J259" i="2"/>
  <c r="BE259" i="2" s="1"/>
  <c r="BI258" i="2"/>
  <c r="BH258" i="2"/>
  <c r="BG258" i="2"/>
  <c r="BF258" i="2"/>
  <c r="T258" i="2"/>
  <c r="R258" i="2"/>
  <c r="P258" i="2"/>
  <c r="BK258" i="2"/>
  <c r="J258" i="2"/>
  <c r="BE258" i="2" s="1"/>
  <c r="BI255" i="2"/>
  <c r="BH255" i="2"/>
  <c r="BG255" i="2"/>
  <c r="BF255" i="2"/>
  <c r="T255" i="2"/>
  <c r="R255" i="2"/>
  <c r="P255" i="2"/>
  <c r="BK255" i="2"/>
  <c r="J255" i="2"/>
  <c r="BE255" i="2" s="1"/>
  <c r="BI252" i="2"/>
  <c r="BH252" i="2"/>
  <c r="BG252" i="2"/>
  <c r="BF252" i="2"/>
  <c r="T252" i="2"/>
  <c r="R252" i="2"/>
  <c r="P252" i="2"/>
  <c r="BK252" i="2"/>
  <c r="J252" i="2"/>
  <c r="BE252" i="2" s="1"/>
  <c r="BI250" i="2"/>
  <c r="BH250" i="2"/>
  <c r="BG250" i="2"/>
  <c r="BF250" i="2"/>
  <c r="T250" i="2"/>
  <c r="R250" i="2"/>
  <c r="P250" i="2"/>
  <c r="BK250" i="2"/>
  <c r="J250" i="2"/>
  <c r="BE250" i="2" s="1"/>
  <c r="BI246" i="2"/>
  <c r="BH246" i="2"/>
  <c r="BG246" i="2"/>
  <c r="BF246" i="2"/>
  <c r="BE246" i="2"/>
  <c r="T246" i="2"/>
  <c r="R246" i="2"/>
  <c r="P246" i="2"/>
  <c r="BK246" i="2"/>
  <c r="J246" i="2"/>
  <c r="BI244" i="2"/>
  <c r="BH244" i="2"/>
  <c r="BG244" i="2"/>
  <c r="BF244" i="2"/>
  <c r="T244" i="2"/>
  <c r="R244" i="2"/>
  <c r="P244" i="2"/>
  <c r="BK244" i="2"/>
  <c r="J244" i="2"/>
  <c r="BE244" i="2" s="1"/>
  <c r="BI242" i="2"/>
  <c r="BH242" i="2"/>
  <c r="BG242" i="2"/>
  <c r="BF242" i="2"/>
  <c r="BE242" i="2"/>
  <c r="T242" i="2"/>
  <c r="R242" i="2"/>
  <c r="P242" i="2"/>
  <c r="BK242" i="2"/>
  <c r="J242" i="2"/>
  <c r="BI240" i="2"/>
  <c r="BH240" i="2"/>
  <c r="BG240" i="2"/>
  <c r="BF240" i="2"/>
  <c r="T240" i="2"/>
  <c r="R240" i="2"/>
  <c r="P240" i="2"/>
  <c r="BK240" i="2"/>
  <c r="J240" i="2"/>
  <c r="BE240" i="2" s="1"/>
  <c r="BI237" i="2"/>
  <c r="BH237" i="2"/>
  <c r="BG237" i="2"/>
  <c r="BF237" i="2"/>
  <c r="BE237" i="2"/>
  <c r="T237" i="2"/>
  <c r="R237" i="2"/>
  <c r="P237" i="2"/>
  <c r="BK237" i="2"/>
  <c r="J237" i="2"/>
  <c r="BI234" i="2"/>
  <c r="BH234" i="2"/>
  <c r="BG234" i="2"/>
  <c r="BF234" i="2"/>
  <c r="BE234" i="2"/>
  <c r="T234" i="2"/>
  <c r="R234" i="2"/>
  <c r="P234" i="2"/>
  <c r="BK234" i="2"/>
  <c r="J234" i="2"/>
  <c r="BI232" i="2"/>
  <c r="BH232" i="2"/>
  <c r="BG232" i="2"/>
  <c r="BF232" i="2"/>
  <c r="BE232" i="2"/>
  <c r="T232" i="2"/>
  <c r="R232" i="2"/>
  <c r="P232" i="2"/>
  <c r="BK232" i="2"/>
  <c r="J232" i="2"/>
  <c r="BI229" i="2"/>
  <c r="BH229" i="2"/>
  <c r="BG229" i="2"/>
  <c r="BF229" i="2"/>
  <c r="BE229" i="2"/>
  <c r="T229" i="2"/>
  <c r="R229" i="2"/>
  <c r="P229" i="2"/>
  <c r="BK229" i="2"/>
  <c r="J229" i="2"/>
  <c r="BI227" i="2"/>
  <c r="BH227" i="2"/>
  <c r="BG227" i="2"/>
  <c r="BF227" i="2"/>
  <c r="BE227" i="2"/>
  <c r="T227" i="2"/>
  <c r="R227" i="2"/>
  <c r="P227" i="2"/>
  <c r="BK227" i="2"/>
  <c r="J227" i="2"/>
  <c r="BI222" i="2"/>
  <c r="BH222" i="2"/>
  <c r="BG222" i="2"/>
  <c r="BF222" i="2"/>
  <c r="BE222" i="2"/>
  <c r="T222" i="2"/>
  <c r="R222" i="2"/>
  <c r="P222" i="2"/>
  <c r="BK222" i="2"/>
  <c r="J222" i="2"/>
  <c r="BI217" i="2"/>
  <c r="BH217" i="2"/>
  <c r="BG217" i="2"/>
  <c r="BF217" i="2"/>
  <c r="BE217" i="2"/>
  <c r="T217" i="2"/>
  <c r="R217" i="2"/>
  <c r="P217" i="2"/>
  <c r="BK217" i="2"/>
  <c r="J217" i="2"/>
  <c r="BI214" i="2"/>
  <c r="BH214" i="2"/>
  <c r="BG214" i="2"/>
  <c r="BF214" i="2"/>
  <c r="BE214" i="2"/>
  <c r="T214" i="2"/>
  <c r="R214" i="2"/>
  <c r="P214" i="2"/>
  <c r="BK214" i="2"/>
  <c r="J214" i="2"/>
  <c r="BI207" i="2"/>
  <c r="BH207" i="2"/>
  <c r="BG207" i="2"/>
  <c r="BF207" i="2"/>
  <c r="BE207" i="2"/>
  <c r="T207" i="2"/>
  <c r="R207" i="2"/>
  <c r="P207" i="2"/>
  <c r="BK207" i="2"/>
  <c r="J207" i="2"/>
  <c r="BI204" i="2"/>
  <c r="BH204" i="2"/>
  <c r="BG204" i="2"/>
  <c r="BF204" i="2"/>
  <c r="BE204" i="2"/>
  <c r="T204" i="2"/>
  <c r="T203" i="2" s="1"/>
  <c r="R204" i="2"/>
  <c r="R203" i="2" s="1"/>
  <c r="P204" i="2"/>
  <c r="P203" i="2" s="1"/>
  <c r="BK204" i="2"/>
  <c r="BK203" i="2" s="1"/>
  <c r="J203" i="2" s="1"/>
  <c r="J62" i="2" s="1"/>
  <c r="J204" i="2"/>
  <c r="BI201" i="2"/>
  <c r="BH201" i="2"/>
  <c r="BG201" i="2"/>
  <c r="BF201" i="2"/>
  <c r="T201" i="2"/>
  <c r="R201" i="2"/>
  <c r="P201" i="2"/>
  <c r="BK201" i="2"/>
  <c r="J201" i="2"/>
  <c r="BE201" i="2" s="1"/>
  <c r="BI198" i="2"/>
  <c r="BH198" i="2"/>
  <c r="BG198" i="2"/>
  <c r="BF198" i="2"/>
  <c r="T198" i="2"/>
  <c r="R198" i="2"/>
  <c r="P198" i="2"/>
  <c r="BK198" i="2"/>
  <c r="J198" i="2"/>
  <c r="BE198" i="2" s="1"/>
  <c r="BI197" i="2"/>
  <c r="BH197" i="2"/>
  <c r="BG197" i="2"/>
  <c r="BF197" i="2"/>
  <c r="T197" i="2"/>
  <c r="R197" i="2"/>
  <c r="P197" i="2"/>
  <c r="BK197" i="2"/>
  <c r="J197" i="2"/>
  <c r="BE197" i="2" s="1"/>
  <c r="BI196" i="2"/>
  <c r="BH196" i="2"/>
  <c r="BG196" i="2"/>
  <c r="BF196" i="2"/>
  <c r="T196" i="2"/>
  <c r="R196" i="2"/>
  <c r="P196" i="2"/>
  <c r="BK196" i="2"/>
  <c r="J196" i="2"/>
  <c r="BE196" i="2" s="1"/>
  <c r="BI194" i="2"/>
  <c r="BH194" i="2"/>
  <c r="BG194" i="2"/>
  <c r="BF194" i="2"/>
  <c r="T194" i="2"/>
  <c r="R194" i="2"/>
  <c r="P194" i="2"/>
  <c r="BK194" i="2"/>
  <c r="J194" i="2"/>
  <c r="BE194" i="2" s="1"/>
  <c r="BI191" i="2"/>
  <c r="BH191" i="2"/>
  <c r="BG191" i="2"/>
  <c r="BF191" i="2"/>
  <c r="BE191" i="2"/>
  <c r="T191" i="2"/>
  <c r="R191" i="2"/>
  <c r="P191" i="2"/>
  <c r="BK191" i="2"/>
  <c r="J191" i="2"/>
  <c r="BI189" i="2"/>
  <c r="BH189" i="2"/>
  <c r="BG189" i="2"/>
  <c r="BF189" i="2"/>
  <c r="T189" i="2"/>
  <c r="T188" i="2" s="1"/>
  <c r="R189" i="2"/>
  <c r="R188" i="2" s="1"/>
  <c r="P189" i="2"/>
  <c r="P188" i="2" s="1"/>
  <c r="BK189" i="2"/>
  <c r="BK188" i="2" s="1"/>
  <c r="J188" i="2" s="1"/>
  <c r="J189" i="2"/>
  <c r="BE189" i="2" s="1"/>
  <c r="J61" i="2"/>
  <c r="BI183" i="2"/>
  <c r="BH183" i="2"/>
  <c r="BG183" i="2"/>
  <c r="BF183" i="2"/>
  <c r="T183" i="2"/>
  <c r="R183" i="2"/>
  <c r="P183" i="2"/>
  <c r="BK183" i="2"/>
  <c r="J183" i="2"/>
  <c r="BE183" i="2" s="1"/>
  <c r="BI181" i="2"/>
  <c r="BH181" i="2"/>
  <c r="BG181" i="2"/>
  <c r="BF181" i="2"/>
  <c r="BE181" i="2"/>
  <c r="T181" i="2"/>
  <c r="R181" i="2"/>
  <c r="P181" i="2"/>
  <c r="BK181" i="2"/>
  <c r="J181" i="2"/>
  <c r="BI178" i="2"/>
  <c r="BH178" i="2"/>
  <c r="BG178" i="2"/>
  <c r="BF178" i="2"/>
  <c r="BE178" i="2"/>
  <c r="T178" i="2"/>
  <c r="R178" i="2"/>
  <c r="P178" i="2"/>
  <c r="BK178" i="2"/>
  <c r="J178" i="2"/>
  <c r="BI177" i="2"/>
  <c r="BH177" i="2"/>
  <c r="BG177" i="2"/>
  <c r="BF177" i="2"/>
  <c r="BE177" i="2"/>
  <c r="T177" i="2"/>
  <c r="R177" i="2"/>
  <c r="P177" i="2"/>
  <c r="BK177" i="2"/>
  <c r="J177" i="2"/>
  <c r="BI176" i="2"/>
  <c r="BH176" i="2"/>
  <c r="BG176" i="2"/>
  <c r="BF176" i="2"/>
  <c r="BE176" i="2"/>
  <c r="T176" i="2"/>
  <c r="R176" i="2"/>
  <c r="P176" i="2"/>
  <c r="BK176" i="2"/>
  <c r="J176" i="2"/>
  <c r="BI173" i="2"/>
  <c r="BH173" i="2"/>
  <c r="BG173" i="2"/>
  <c r="BF173" i="2"/>
  <c r="BE173" i="2"/>
  <c r="T173" i="2"/>
  <c r="R173" i="2"/>
  <c r="P173" i="2"/>
  <c r="BK173" i="2"/>
  <c r="J173" i="2"/>
  <c r="BI170" i="2"/>
  <c r="BH170" i="2"/>
  <c r="BG170" i="2"/>
  <c r="BF170" i="2"/>
  <c r="BE170" i="2"/>
  <c r="T170" i="2"/>
  <c r="R170" i="2"/>
  <c r="P170" i="2"/>
  <c r="BK170" i="2"/>
  <c r="J170" i="2"/>
  <c r="BI168" i="2"/>
  <c r="BH168" i="2"/>
  <c r="BG168" i="2"/>
  <c r="BF168" i="2"/>
  <c r="BE168" i="2"/>
  <c r="T168" i="2"/>
  <c r="R168" i="2"/>
  <c r="P168" i="2"/>
  <c r="BK168" i="2"/>
  <c r="J168" i="2"/>
  <c r="BI161" i="2"/>
  <c r="BH161" i="2"/>
  <c r="BG161" i="2"/>
  <c r="BF161" i="2"/>
  <c r="BE161" i="2"/>
  <c r="T161" i="2"/>
  <c r="R161" i="2"/>
  <c r="P161" i="2"/>
  <c r="BK161" i="2"/>
  <c r="J161" i="2"/>
  <c r="BI154" i="2"/>
  <c r="BH154" i="2"/>
  <c r="BG154" i="2"/>
  <c r="BF154" i="2"/>
  <c r="BE154" i="2"/>
  <c r="T154" i="2"/>
  <c r="T153" i="2" s="1"/>
  <c r="R154" i="2"/>
  <c r="R153" i="2" s="1"/>
  <c r="P154" i="2"/>
  <c r="P153" i="2" s="1"/>
  <c r="BK154" i="2"/>
  <c r="BK153" i="2" s="1"/>
  <c r="J153" i="2" s="1"/>
  <c r="J60" i="2" s="1"/>
  <c r="J154" i="2"/>
  <c r="BI152" i="2"/>
  <c r="BH152" i="2"/>
  <c r="BG152" i="2"/>
  <c r="BF152" i="2"/>
  <c r="T152" i="2"/>
  <c r="R152" i="2"/>
  <c r="P152" i="2"/>
  <c r="BK152" i="2"/>
  <c r="J152" i="2"/>
  <c r="BE152" i="2" s="1"/>
  <c r="BI150" i="2"/>
  <c r="BH150" i="2"/>
  <c r="BG150" i="2"/>
  <c r="BF150" i="2"/>
  <c r="T150" i="2"/>
  <c r="R150" i="2"/>
  <c r="P150" i="2"/>
  <c r="BK150" i="2"/>
  <c r="J150" i="2"/>
  <c r="BE150" i="2" s="1"/>
  <c r="BI147" i="2"/>
  <c r="BH147" i="2"/>
  <c r="BG147" i="2"/>
  <c r="BF147" i="2"/>
  <c r="T147" i="2"/>
  <c r="R147" i="2"/>
  <c r="P147" i="2"/>
  <c r="BK147" i="2"/>
  <c r="J147" i="2"/>
  <c r="BE147" i="2" s="1"/>
  <c r="BI144" i="2"/>
  <c r="BH144" i="2"/>
  <c r="BG144" i="2"/>
  <c r="BF144" i="2"/>
  <c r="T144" i="2"/>
  <c r="R144" i="2"/>
  <c r="P144" i="2"/>
  <c r="BK144" i="2"/>
  <c r="J144" i="2"/>
  <c r="BE144" i="2" s="1"/>
  <c r="BI142" i="2"/>
  <c r="BH142" i="2"/>
  <c r="BG142" i="2"/>
  <c r="BF142" i="2"/>
  <c r="T142" i="2"/>
  <c r="R142" i="2"/>
  <c r="P142" i="2"/>
  <c r="BK142" i="2"/>
  <c r="J142" i="2"/>
  <c r="BE142" i="2" s="1"/>
  <c r="BI141" i="2"/>
  <c r="BH141" i="2"/>
  <c r="BG141" i="2"/>
  <c r="BF141" i="2"/>
  <c r="BE141" i="2"/>
  <c r="T141" i="2"/>
  <c r="R141" i="2"/>
  <c r="P141" i="2"/>
  <c r="BK141" i="2"/>
  <c r="J141" i="2"/>
  <c r="BI139" i="2"/>
  <c r="BH139" i="2"/>
  <c r="BG139" i="2"/>
  <c r="BF139" i="2"/>
  <c r="T139" i="2"/>
  <c r="R139" i="2"/>
  <c r="P139" i="2"/>
  <c r="BK139" i="2"/>
  <c r="J139" i="2"/>
  <c r="BE139" i="2" s="1"/>
  <c r="BI136" i="2"/>
  <c r="BH136" i="2"/>
  <c r="BG136" i="2"/>
  <c r="BF136" i="2"/>
  <c r="BE136" i="2"/>
  <c r="T136" i="2"/>
  <c r="R136" i="2"/>
  <c r="P136" i="2"/>
  <c r="BK136" i="2"/>
  <c r="J136" i="2"/>
  <c r="BI134" i="2"/>
  <c r="BH134" i="2"/>
  <c r="BG134" i="2"/>
  <c r="BF134" i="2"/>
  <c r="BE134" i="2"/>
  <c r="T134" i="2"/>
  <c r="R134" i="2"/>
  <c r="P134" i="2"/>
  <c r="BK134" i="2"/>
  <c r="J134" i="2"/>
  <c r="BI131" i="2"/>
  <c r="BH131" i="2"/>
  <c r="BG131" i="2"/>
  <c r="BF131" i="2"/>
  <c r="BE131" i="2"/>
  <c r="T131" i="2"/>
  <c r="R131" i="2"/>
  <c r="P131" i="2"/>
  <c r="BK131" i="2"/>
  <c r="J131" i="2"/>
  <c r="BI128" i="2"/>
  <c r="BH128" i="2"/>
  <c r="BG128" i="2"/>
  <c r="BF128" i="2"/>
  <c r="BE128" i="2"/>
  <c r="T128" i="2"/>
  <c r="T127" i="2" s="1"/>
  <c r="R128" i="2"/>
  <c r="R127" i="2" s="1"/>
  <c r="P128" i="2"/>
  <c r="P127" i="2" s="1"/>
  <c r="BK128" i="2"/>
  <c r="BK127" i="2" s="1"/>
  <c r="J127" i="2" s="1"/>
  <c r="J59" i="2" s="1"/>
  <c r="J128" i="2"/>
  <c r="BI124" i="2"/>
  <c r="BH124" i="2"/>
  <c r="BG124" i="2"/>
  <c r="BF124" i="2"/>
  <c r="T124" i="2"/>
  <c r="R124" i="2"/>
  <c r="P124" i="2"/>
  <c r="BK124" i="2"/>
  <c r="J124" i="2"/>
  <c r="BE124" i="2" s="1"/>
  <c r="BI121" i="2"/>
  <c r="BH121" i="2"/>
  <c r="BG121" i="2"/>
  <c r="BF121" i="2"/>
  <c r="T121" i="2"/>
  <c r="R121" i="2"/>
  <c r="P121" i="2"/>
  <c r="BK121" i="2"/>
  <c r="J121" i="2"/>
  <c r="BE121" i="2" s="1"/>
  <c r="BI119" i="2"/>
  <c r="BH119" i="2"/>
  <c r="BG119" i="2"/>
  <c r="BF119" i="2"/>
  <c r="T119" i="2"/>
  <c r="R119" i="2"/>
  <c r="P119" i="2"/>
  <c r="BK119" i="2"/>
  <c r="J119" i="2"/>
  <c r="BE119" i="2" s="1"/>
  <c r="BI117" i="2"/>
  <c r="BH117" i="2"/>
  <c r="BG117" i="2"/>
  <c r="BF117" i="2"/>
  <c r="T117" i="2"/>
  <c r="R117" i="2"/>
  <c r="P117" i="2"/>
  <c r="BK117" i="2"/>
  <c r="J117" i="2"/>
  <c r="BE117" i="2" s="1"/>
  <c r="BI112" i="2"/>
  <c r="BH112" i="2"/>
  <c r="BG112" i="2"/>
  <c r="BF112" i="2"/>
  <c r="BE112" i="2"/>
  <c r="T112" i="2"/>
  <c r="R112" i="2"/>
  <c r="P112" i="2"/>
  <c r="BK112" i="2"/>
  <c r="J112" i="2"/>
  <c r="BI107" i="2"/>
  <c r="BH107" i="2"/>
  <c r="BG107" i="2"/>
  <c r="BF107" i="2"/>
  <c r="BE107" i="2"/>
  <c r="T107" i="2"/>
  <c r="R107" i="2"/>
  <c r="P107" i="2"/>
  <c r="BK107" i="2"/>
  <c r="J107" i="2"/>
  <c r="BI104" i="2"/>
  <c r="F34" i="2" s="1"/>
  <c r="BD52" i="1" s="1"/>
  <c r="BH104" i="2"/>
  <c r="F33" i="2" s="1"/>
  <c r="BC52" i="1" s="1"/>
  <c r="BC51" i="1" s="1"/>
  <c r="BG104" i="2"/>
  <c r="F32" i="2" s="1"/>
  <c r="BB52" i="1" s="1"/>
  <c r="BF104" i="2"/>
  <c r="T104" i="2"/>
  <c r="T103" i="2" s="1"/>
  <c r="T102" i="2" s="1"/>
  <c r="R104" i="2"/>
  <c r="R103" i="2" s="1"/>
  <c r="R102" i="2" s="1"/>
  <c r="P104" i="2"/>
  <c r="P103" i="2" s="1"/>
  <c r="P102" i="2" s="1"/>
  <c r="BK104" i="2"/>
  <c r="BK103" i="2" s="1"/>
  <c r="J104" i="2"/>
  <c r="BE104" i="2" s="1"/>
  <c r="F98" i="2"/>
  <c r="F95" i="2"/>
  <c r="E93" i="2"/>
  <c r="F49" i="2"/>
  <c r="E47" i="2"/>
  <c r="J21" i="2"/>
  <c r="E21" i="2"/>
  <c r="J97" i="2" s="1"/>
  <c r="J20" i="2"/>
  <c r="J18" i="2"/>
  <c r="E18" i="2"/>
  <c r="F52" i="2" s="1"/>
  <c r="J17" i="2"/>
  <c r="J15" i="2"/>
  <c r="E15" i="2"/>
  <c r="F51" i="2" s="1"/>
  <c r="J14" i="2"/>
  <c r="J12" i="2"/>
  <c r="J49" i="2" s="1"/>
  <c r="E7" i="2"/>
  <c r="E45" i="2" s="1"/>
  <c r="AS51" i="1"/>
  <c r="L47" i="1"/>
  <c r="AM46" i="1"/>
  <c r="L46" i="1"/>
  <c r="AM44" i="1"/>
  <c r="L44" i="1"/>
  <c r="L42" i="1"/>
  <c r="L41" i="1"/>
  <c r="W29" i="1" l="1"/>
  <c r="AY51" i="1"/>
  <c r="J30" i="2"/>
  <c r="AV52" i="1" s="1"/>
  <c r="F30" i="2"/>
  <c r="AZ52" i="1" s="1"/>
  <c r="J51" i="2"/>
  <c r="J103" i="2"/>
  <c r="J58" i="2" s="1"/>
  <c r="BK543" i="2"/>
  <c r="J543" i="2" s="1"/>
  <c r="J78" i="2" s="1"/>
  <c r="J30" i="3"/>
  <c r="AV53" i="1" s="1"/>
  <c r="AT53" i="1" s="1"/>
  <c r="F30" i="3"/>
  <c r="AZ53" i="1" s="1"/>
  <c r="J95" i="2"/>
  <c r="J31" i="2"/>
  <c r="AW52" i="1" s="1"/>
  <c r="F31" i="2"/>
  <c r="BA52" i="1" s="1"/>
  <c r="J365" i="2"/>
  <c r="J67" i="2" s="1"/>
  <c r="J27" i="3"/>
  <c r="J56" i="3"/>
  <c r="E91" i="2"/>
  <c r="F97" i="2"/>
  <c r="P364" i="2"/>
  <c r="P101" i="2" s="1"/>
  <c r="AU52" i="1" s="1"/>
  <c r="AU51" i="1" s="1"/>
  <c r="P491" i="2"/>
  <c r="T526" i="2"/>
  <c r="R543" i="2"/>
  <c r="F30" i="4"/>
  <c r="AZ54" i="1" s="1"/>
  <c r="J30" i="4"/>
  <c r="AV54" i="1" s="1"/>
  <c r="BK263" i="2"/>
  <c r="J263" i="2" s="1"/>
  <c r="J63" i="2" s="1"/>
  <c r="T444" i="2"/>
  <c r="T364" i="2" s="1"/>
  <c r="T101" i="2" s="1"/>
  <c r="R464" i="2"/>
  <c r="P470" i="2"/>
  <c r="R491" i="2"/>
  <c r="R364" i="2" s="1"/>
  <c r="R101" i="2" s="1"/>
  <c r="BK526" i="2"/>
  <c r="J526" i="2" s="1"/>
  <c r="J76" i="2" s="1"/>
  <c r="F51" i="3"/>
  <c r="J72" i="3"/>
  <c r="J49" i="4"/>
  <c r="E77" i="4"/>
  <c r="P90" i="4"/>
  <c r="P87" i="4" s="1"/>
  <c r="AU54" i="1" s="1"/>
  <c r="J31" i="4"/>
  <c r="AW54" i="1" s="1"/>
  <c r="F31" i="4"/>
  <c r="BA54" i="1" s="1"/>
  <c r="BK98" i="4"/>
  <c r="J98" i="4" s="1"/>
  <c r="J62" i="4" s="1"/>
  <c r="J30" i="5"/>
  <c r="AV55" i="1" s="1"/>
  <c r="AT55" i="1" s="1"/>
  <c r="F30" i="5"/>
  <c r="AZ55" i="1" s="1"/>
  <c r="T86" i="5"/>
  <c r="T85" i="5" s="1"/>
  <c r="BK105" i="5"/>
  <c r="J105" i="5" s="1"/>
  <c r="J62" i="5" s="1"/>
  <c r="J106" i="5"/>
  <c r="J63" i="5" s="1"/>
  <c r="P84" i="6"/>
  <c r="P83" i="6" s="1"/>
  <c r="AU56" i="1" s="1"/>
  <c r="P82" i="7"/>
  <c r="P81" i="7" s="1"/>
  <c r="AU57" i="1" s="1"/>
  <c r="F73" i="3"/>
  <c r="J83" i="4"/>
  <c r="R87" i="4"/>
  <c r="F32" i="4"/>
  <c r="BB54" i="1" s="1"/>
  <c r="BB51" i="1" s="1"/>
  <c r="J87" i="5"/>
  <c r="J58" i="5" s="1"/>
  <c r="BK86" i="5"/>
  <c r="R84" i="6"/>
  <c r="R83" i="6" s="1"/>
  <c r="T87" i="4"/>
  <c r="BK90" i="4"/>
  <c r="F34" i="4"/>
  <c r="BD54" i="1" s="1"/>
  <c r="BD51" i="1" s="1"/>
  <c r="W30" i="1" s="1"/>
  <c r="T98" i="4"/>
  <c r="R86" i="5"/>
  <c r="R85" i="5" s="1"/>
  <c r="T105" i="5"/>
  <c r="J85" i="6"/>
  <c r="J58" i="6" s="1"/>
  <c r="BK84" i="6"/>
  <c r="F30" i="6"/>
  <c r="AZ56" i="1" s="1"/>
  <c r="BK82" i="7"/>
  <c r="J83" i="7"/>
  <c r="J58" i="7" s="1"/>
  <c r="J30" i="7"/>
  <c r="AV57" i="1" s="1"/>
  <c r="AT57" i="1" s="1"/>
  <c r="J51" i="5"/>
  <c r="F82" i="5"/>
  <c r="F52" i="6"/>
  <c r="J77" i="6"/>
  <c r="J30" i="6"/>
  <c r="AV56" i="1" s="1"/>
  <c r="AT56" i="1" s="1"/>
  <c r="J51" i="7"/>
  <c r="F78" i="7"/>
  <c r="F31" i="7"/>
  <c r="BA57" i="1" s="1"/>
  <c r="J79" i="5"/>
  <c r="E73" i="6"/>
  <c r="F79" i="6"/>
  <c r="F31" i="6"/>
  <c r="BA56" i="1" s="1"/>
  <c r="J75" i="7"/>
  <c r="E75" i="5"/>
  <c r="F31" i="5"/>
  <c r="BA55" i="1" s="1"/>
  <c r="J79" i="6"/>
  <c r="E71" i="7"/>
  <c r="F77" i="7"/>
  <c r="F30" i="7"/>
  <c r="AZ57" i="1" s="1"/>
  <c r="BK81" i="7" l="1"/>
  <c r="J81" i="7" s="1"/>
  <c r="J82" i="7"/>
  <c r="J57" i="7" s="1"/>
  <c r="J90" i="4"/>
  <c r="J59" i="4" s="1"/>
  <c r="BK87" i="4"/>
  <c r="J87" i="4" s="1"/>
  <c r="AT54" i="1"/>
  <c r="AZ51" i="1"/>
  <c r="BA51" i="1"/>
  <c r="AT52" i="1"/>
  <c r="AX51" i="1"/>
  <c r="W28" i="1"/>
  <c r="BK83" i="6"/>
  <c r="J83" i="6" s="1"/>
  <c r="J84" i="6"/>
  <c r="J57" i="6" s="1"/>
  <c r="J36" i="3"/>
  <c r="AG53" i="1"/>
  <c r="AN53" i="1" s="1"/>
  <c r="BK102" i="2"/>
  <c r="J86" i="5"/>
  <c r="J57" i="5" s="1"/>
  <c r="BK85" i="5"/>
  <c r="J85" i="5" s="1"/>
  <c r="BK364" i="2"/>
  <c r="J364" i="2" s="1"/>
  <c r="J66" i="2" s="1"/>
  <c r="J56" i="4" l="1"/>
  <c r="J27" i="4"/>
  <c r="BK101" i="2"/>
  <c r="J101" i="2" s="1"/>
  <c r="J102" i="2"/>
  <c r="J57" i="2" s="1"/>
  <c r="J56" i="6"/>
  <c r="J27" i="6"/>
  <c r="AW51" i="1"/>
  <c r="AK27" i="1" s="1"/>
  <c r="W27" i="1"/>
  <c r="AV51" i="1"/>
  <c r="W26" i="1"/>
  <c r="J27" i="5"/>
  <c r="J56" i="5"/>
  <c r="J56" i="7"/>
  <c r="J27" i="7"/>
  <c r="J56" i="2" l="1"/>
  <c r="J27" i="2"/>
  <c r="AG57" i="1"/>
  <c r="AN57" i="1" s="1"/>
  <c r="J36" i="7"/>
  <c r="J36" i="6"/>
  <c r="AG56" i="1"/>
  <c r="AN56" i="1" s="1"/>
  <c r="AG54" i="1"/>
  <c r="AN54" i="1" s="1"/>
  <c r="J36" i="4"/>
  <c r="J36" i="5"/>
  <c r="AG55" i="1"/>
  <c r="AN55" i="1" s="1"/>
  <c r="AK26" i="1"/>
  <c r="AT51" i="1"/>
  <c r="AG52" i="1" l="1"/>
  <c r="J36" i="2"/>
  <c r="AG51" i="1" l="1"/>
  <c r="AN52" i="1"/>
  <c r="AK23" i="1" l="1"/>
  <c r="AK32" i="1" s="1"/>
  <c r="AN51" i="1"/>
</calcChain>
</file>

<file path=xl/sharedStrings.xml><?xml version="1.0" encoding="utf-8"?>
<sst xmlns="http://schemas.openxmlformats.org/spreadsheetml/2006/main" count="8851" uniqueCount="1794">
  <si>
    <t>Export VZ</t>
  </si>
  <si>
    <t>List obsahuje:</t>
  </si>
  <si>
    <t>1) Rekapitulace stavby</t>
  </si>
  <si>
    <t>2) Rekapitulace objektů stavby a soupisů prací</t>
  </si>
  <si>
    <t>3.0</t>
  </si>
  <si>
    <t>ZAMOK</t>
  </si>
  <si>
    <t>False</t>
  </si>
  <si>
    <t>{80cdade4-7d32-427a-8ab8-9076c6ca176d}</t>
  </si>
  <si>
    <t>0,01</t>
  </si>
  <si>
    <t>21</t>
  </si>
  <si>
    <t>15</t>
  </si>
  <si>
    <t>REKAPITULACE STAVBY</t>
  </si>
  <si>
    <t>v ---  níže se nacházejí doplnkové a pomocné údaje k sestavám  --- v</t>
  </si>
  <si>
    <t>Návod na vyplnění</t>
  </si>
  <si>
    <t>0,001</t>
  </si>
  <si>
    <t>Kód:</t>
  </si>
  <si>
    <t>20170406</t>
  </si>
  <si>
    <t>Měnit lze pouze buňky se žlutým podbarvením!_x000D_
_x000D_
1) v Rekapitulaci stavby vyplňte údaje o Uchazeči (přenesou se do ostatních sestav i v jiných listech)_x000D_
_x000D_
2) na vybraných listech vyplňte v sestavě Soupis prací ceny u položek_x000D_
_x000D_
Podrobnosti k vyplnění naleznete na poslední záložce s Pokyny pro vyplnění</t>
  </si>
  <si>
    <t>Stavba:</t>
  </si>
  <si>
    <t>Bezbariérové úpravy MěÚ Mimoň č.p. 181</t>
  </si>
  <si>
    <t>KSO:</t>
  </si>
  <si>
    <t/>
  </si>
  <si>
    <t>CC-CZ:</t>
  </si>
  <si>
    <t>Místo:</t>
  </si>
  <si>
    <t>Mimoň</t>
  </si>
  <si>
    <t>Datum:</t>
  </si>
  <si>
    <t>6. 4. 2017</t>
  </si>
  <si>
    <t>Zadavatel:</t>
  </si>
  <si>
    <t>IČ:</t>
  </si>
  <si>
    <t>Město Mimoň</t>
  </si>
  <si>
    <t>DIČ:</t>
  </si>
  <si>
    <t>Uchazeč:</t>
  </si>
  <si>
    <t>Vyplň údaj</t>
  </si>
  <si>
    <t>Projektant:</t>
  </si>
  <si>
    <t>Radek Voce</t>
  </si>
  <si>
    <t>True</t>
  </si>
  <si>
    <t>Poznámka:</t>
  </si>
  <si>
    <t>Cena bez DPH</t>
  </si>
  <si>
    <t>Sazba daně</t>
  </si>
  <si>
    <t>Základ daně</t>
  </si>
  <si>
    <t>Výše daně</t>
  </si>
  <si>
    <t>DPH</t>
  </si>
  <si>
    <t>základní</t>
  </si>
  <si>
    <t>snížená</t>
  </si>
  <si>
    <t>zákl. přenesená</t>
  </si>
  <si>
    <t>sníž. přenesená</t>
  </si>
  <si>
    <t>nulová</t>
  </si>
  <si>
    <t>Cena s DPH</t>
  </si>
  <si>
    <t>v</t>
  </si>
  <si>
    <t>CZK</t>
  </si>
  <si>
    <t>REKAPITULACE OBJEKTŮ STAVBY A SOUPISŮ PRACÍ</t>
  </si>
  <si>
    <t>Informatívní údaje z listů zakázek</t>
  </si>
  <si>
    <t>Kód</t>
  </si>
  <si>
    <t>Objekt, Soupis prací</t>
  </si>
  <si>
    <t>Cena bez DPH [CZK]</t>
  </si>
  <si>
    <t>Cena s DPH [CZK]</t>
  </si>
  <si>
    <t>Typ</t>
  </si>
  <si>
    <t>z toho Ostat._x000D_
náklady [CZK]</t>
  </si>
  <si>
    <t>DPH [CZK]</t>
  </si>
  <si>
    <t>Normohodiny [h]</t>
  </si>
  <si>
    <t>DPH základní [CZK]</t>
  </si>
  <si>
    <t>DPH snížená [CZK]</t>
  </si>
  <si>
    <t>DPH základní přenesená_x000D_
[CZK]</t>
  </si>
  <si>
    <t>DPH snížená přenesená_x000D_
[CZK]</t>
  </si>
  <si>
    <t>Základna_x000D_
DPH základní</t>
  </si>
  <si>
    <t>Základna_x000D_
DPH snížená</t>
  </si>
  <si>
    <t>Základna_x000D_
DPH zákl. přenesená</t>
  </si>
  <si>
    <t>Základna_x000D_
DPH sníž. přenesená</t>
  </si>
  <si>
    <t>Základna_x000D_
DPH nulová</t>
  </si>
  <si>
    <t>Náklady stavby celkem</t>
  </si>
  <si>
    <t>D</t>
  </si>
  <si>
    <t>0</t>
  </si>
  <si>
    <t>###NOIMPORT###</t>
  </si>
  <si>
    <t>IMPORT</t>
  </si>
  <si>
    <t>{00000000-0000-0000-0000-000000000000}</t>
  </si>
  <si>
    <t>/</t>
  </si>
  <si>
    <t>01</t>
  </si>
  <si>
    <t>stavební část</t>
  </si>
  <si>
    <t>STA</t>
  </si>
  <si>
    <t>1</t>
  </si>
  <si>
    <t>{9dfe80a0-85ce-40ed-90a9-d7d8e3553cbc}</t>
  </si>
  <si>
    <t>2</t>
  </si>
  <si>
    <t>02</t>
  </si>
  <si>
    <t>elektro</t>
  </si>
  <si>
    <t>{d15bb64a-80d5-40c0-a58c-a00db9c990e6}</t>
  </si>
  <si>
    <t>03</t>
  </si>
  <si>
    <t xml:space="preserve"> UT</t>
  </si>
  <si>
    <t>{96f8f5de-2a9a-4d40-90d1-0c0d2963b904}</t>
  </si>
  <si>
    <t>04</t>
  </si>
  <si>
    <t>ZTI</t>
  </si>
  <si>
    <t>{b5cc4e00-ee11-4ca6-9799-9054cb7a98cc}</t>
  </si>
  <si>
    <t>06</t>
  </si>
  <si>
    <t>venkovní kanalizace</t>
  </si>
  <si>
    <t>{9b082e7d-460c-41e3-b8f1-b65de7e9bb5d}</t>
  </si>
  <si>
    <t>07</t>
  </si>
  <si>
    <t>VRN</t>
  </si>
  <si>
    <t>{fcb3b7c6-aa6d-41d6-9355-e9e4b24e739c}</t>
  </si>
  <si>
    <t>1) Krycí list soupisu</t>
  </si>
  <si>
    <t>2) Rekapitulace</t>
  </si>
  <si>
    <t>3) Soupis prací</t>
  </si>
  <si>
    <t>Zpět na list:</t>
  </si>
  <si>
    <t>Rekapitulace stavby</t>
  </si>
  <si>
    <t>KRYCÍ LIST SOUPISU</t>
  </si>
  <si>
    <t>Objekt:</t>
  </si>
  <si>
    <t>01 - stavební část</t>
  </si>
  <si>
    <t>REKAPITULACE ČLENĚNÍ SOUPISU PRACÍ</t>
  </si>
  <si>
    <t>Kód dílu - Popis</t>
  </si>
  <si>
    <t>Cena celkem [CZK]</t>
  </si>
  <si>
    <t>Náklady soupisu celkem</t>
  </si>
  <si>
    <t>-1</t>
  </si>
  <si>
    <t>HSV - Práce a dodávky HSV</t>
  </si>
  <si>
    <t xml:space="preserve">    1 - Zemní práce</t>
  </si>
  <si>
    <t xml:space="preserve">    2 - Zakládání</t>
  </si>
  <si>
    <t xml:space="preserve">    3 - Svislé a kompletní konstrukce</t>
  </si>
  <si>
    <t xml:space="preserve">    4 - Vodorovné konstrukce</t>
  </si>
  <si>
    <t xml:space="preserve">    6 - Úpravy povrchů, podlahy a osazování výplní</t>
  </si>
  <si>
    <t xml:space="preserve">    9 - Ostatní konstrukce a práce, bourání</t>
  </si>
  <si>
    <t xml:space="preserve">    997 - Přesun sutě</t>
  </si>
  <si>
    <t xml:space="preserve">    998 - Přesun hmot</t>
  </si>
  <si>
    <t>PSV - Práce a dodávky PSV</t>
  </si>
  <si>
    <t xml:space="preserve">    711 - Izolace proti vodě, vlhkosti a plynům</t>
  </si>
  <si>
    <t xml:space="preserve">    713 - Izolace tepelné</t>
  </si>
  <si>
    <t xml:space="preserve">    725 - Zdravotechnika - zařizovací předměty</t>
  </si>
  <si>
    <t xml:space="preserve">    751 - Vzduchotechnika</t>
  </si>
  <si>
    <t xml:space="preserve">    762 - Konstrukce tesařské</t>
  </si>
  <si>
    <t xml:space="preserve">    763 - Konstrukce suché výstavby</t>
  </si>
  <si>
    <t xml:space="preserve">    764 - Konstrukce klempířské</t>
  </si>
  <si>
    <t xml:space="preserve">    766 - Konstrukce truhlářské</t>
  </si>
  <si>
    <t xml:space="preserve">    767 - Konstrukce zámečnické</t>
  </si>
  <si>
    <t xml:space="preserve">    771 - Podlahy z dlaždic</t>
  </si>
  <si>
    <t xml:space="preserve">    773 - Podlahy z litého teraca</t>
  </si>
  <si>
    <t xml:space="preserve">    776 - Podlahy povlakové</t>
  </si>
  <si>
    <t xml:space="preserve">    781 - Dokončovací práce - obklady</t>
  </si>
  <si>
    <t xml:space="preserve">    783 - Dokončovací práce - nátěry</t>
  </si>
  <si>
    <t xml:space="preserve">    784 - Dokončovací práce - malby a tapety</t>
  </si>
  <si>
    <t>SOUPIS PRACÍ</t>
  </si>
  <si>
    <t>PČ</t>
  </si>
  <si>
    <t>Popis</t>
  </si>
  <si>
    <t>MJ</t>
  </si>
  <si>
    <t>Množství</t>
  </si>
  <si>
    <t>J.cena [CZK]</t>
  </si>
  <si>
    <t>Cenová soustava</t>
  </si>
  <si>
    <t>Poznámka</t>
  </si>
  <si>
    <t>J. Nh [h]</t>
  </si>
  <si>
    <t>Nh celkem [h]</t>
  </si>
  <si>
    <t>J. hmotnost_x000D_
[t]</t>
  </si>
  <si>
    <t>Hmotnost_x000D_
celkem [t]</t>
  </si>
  <si>
    <t>J. suť [t]</t>
  </si>
  <si>
    <t>Suť Celkem [t]</t>
  </si>
  <si>
    <t>HSV</t>
  </si>
  <si>
    <t>Práce a dodávky HSV</t>
  </si>
  <si>
    <t>ROZPOCET</t>
  </si>
  <si>
    <t>Zemní práce</t>
  </si>
  <si>
    <t>K</t>
  </si>
  <si>
    <t>131203101</t>
  </si>
  <si>
    <t>Hloubení zapažených i nezapažených jam ručním nebo pneumatickým nářadím s urovnáním dna do předepsaného profilu a spádu v horninách tř. 3 soudržných</t>
  </si>
  <si>
    <t>m3</t>
  </si>
  <si>
    <t>CS ÚRS 2017 01</t>
  </si>
  <si>
    <t>4</t>
  </si>
  <si>
    <t>99538686</t>
  </si>
  <si>
    <t>PSC</t>
  </si>
  <si>
    <t xml:space="preserve">Poznámka k souboru cen:_x000D_
1. V cenách jsou započteny i náklady na přehození výkopku na přilehlém terénu na vzdálenost do 3 m od okraje jámy nebo naložení na dopravní prostředek. 2. V cenách 10-3101 až 40-3102 jsou započteny i náklady na svislý přesun horniny po házečkách do 2 metrů. </t>
  </si>
  <si>
    <t>VV</t>
  </si>
  <si>
    <t>2,1*2,1*0,3</t>
  </si>
  <si>
    <t>132212101</t>
  </si>
  <si>
    <t>Hloubení zapažených i nezapažených rýh šířky do 600 mm ručním nebo pneumatickým nářadím s urovnáním dna do předepsaného profilu a spádu v horninách tř. 3 soudržných</t>
  </si>
  <si>
    <t>-162818553</t>
  </si>
  <si>
    <t xml:space="preserve">Poznámka k souboru cen:_x000D_
1. V cenách jsou započteny i náklady na přehození výkopku na přilehlém terénu na vzdálenost do 3 m od podélné osy rýhy nebo naložení výkopku na dopravní prostředek. 2. V cenách 12-2101 až 41-2102 jsou započteny i náklady na i svislý přesun horniny po házečkách do 2 metrů. </t>
  </si>
  <si>
    <t>(2,0+2,175+1,48*2)*0,7*0,54</t>
  </si>
  <si>
    <t>9,1*0,6*0,9</t>
  </si>
  <si>
    <t>Součet</t>
  </si>
  <si>
    <t>3</t>
  </si>
  <si>
    <t>162701105</t>
  </si>
  <si>
    <t>Vodorovné přemístění výkopku nebo sypaniny po suchu na obvyklém dopravním prostředku, bez naložení výkopku, avšak se složením bez rozhrnutí z horniny tř. 1 až 4 na vzdálenost přes 9 000 do 10 000 m</t>
  </si>
  <si>
    <t>-310759987</t>
  </si>
  <si>
    <t xml:space="preserve">Poznámka k souboru cen:_x000D_
1. Ceny nelze použít, předepisuje-li projekt přemístit výkopek na místo nepřístupné obvyklým dopravním prostředkům; toto přemístění se oceňuje individuálně. 2. V cenách jsou započteny i náhrady za jízdu loženého vozidla v terénu ve výkopišti nebo na násypišti. 3. V cenách nejsou započteny náklady na rozhrnutí výkopku na násypišti; toto rozhrnutí se oceňuje cenami souboru cen 171 . 0- . . Uložení sypaniny do násypů a 171 20-1201Uložení sypaniny na skládky. 4. Je-li na dopravní dráze pro vodorovné přemístění nějaká překážka, pro kterou je nutno překládat výkopek z jednoho obvyklého dopravního prostředku na jiný obvyklý dopravní prostředek, oceňuje se toto lomené vodorovné přemístění výkopku v každém úseku samostatně příslušnou cenou tohoto souboru cen a překládání výkopku cenami souboru cen 167 10-3 . Nakládání neulehlého výkopku z hromad s ohledem na ustanovení pozn. číslo 5. 5. Přemísťuje-li se výkopek z dočasných skládek vzdálených do 50 m, neoceňuje se nakládání výkopku, i když se provádí. Toto ustanovení neplatí, vylučuje-li projekt použití dozeru. 6. V cenách vodorovného přemístění sypaniny nejsou započteny náklady na dodávku materiálu, tyto se oceňují ve specifikaci. </t>
  </si>
  <si>
    <t>2,697</t>
  </si>
  <si>
    <t>1,323</t>
  </si>
  <si>
    <t>167101101</t>
  </si>
  <si>
    <t>Nakládání, skládání a překládání neulehlého výkopku nebo sypaniny nakládání, množství do 100 m3, z hornin tř. 1 až 4</t>
  </si>
  <si>
    <t>177208418</t>
  </si>
  <si>
    <t xml:space="preserve">Poznámka k souboru cen:_x000D_
1. Ceny -1101, -1151, -1102, -1152, -1103, -1153, jsou určeny pro nakládání, skládání a překládání na obvyklý nebo z obvyklého dopravního prostředku. Pro nakládání z lodi nebo na loď jsou určeny ceny -1105 a -1155. 2. Ceny -1105 a -1155 jsou určeny pro nakládání, překládání a vykládání na vzdálenost a) do 20 m vodorovně; vodorovná vzdálenost se měří od těžnice lodi k těžnici druhé lodi, nebo k těžišti hromady na břehu nebo k těžišti dopravního prostředku na suchu, b) do 4 m svisle; svislá vzdálenost se měří od pracovní hladiny vody k úrovni srovna- ného terénu v místě hromady nebo v místě dopravní plochy pro dopravní prostředek na suchu. Uvedenou svislou vzdálenost 4 m lze zvětšit, a to nejvýše do 6 m, jestliže je vodorovná vzdálenost uvedená v bodu a) kratší než 20 m nejméně o trojnásobek zvětšení výšky přes 4 m. 3. Množství měrných jednotek se určí v rostlém stavu horniny. </t>
  </si>
  <si>
    <t>5</t>
  </si>
  <si>
    <t>171201201</t>
  </si>
  <si>
    <t>Uložení sypaniny na skládky</t>
  </si>
  <si>
    <t>-285724479</t>
  </si>
  <si>
    <t xml:space="preserve">Poznámka k souboru cen:_x000D_
1. Cena -1201 je určena i pro: a) uložení výkopku nebo ornice na dočasné skládky předepsané projektem tak, že na 1 m2 projektem určené plochy této skládky připadá přes 2 m3 výkopku nebo ornice; v opačném případě se uložení neoceňuje. Množství výkopku nebo ornice připadající na 1 m2 skládky se určí jako podíl množství výkopku nebo ornice, měřeného v rostlém stavu a projektem určené plochy dočasné skládky; b) zasypání koryt vodotečí a prohlubní v terénu bez předepsaného zhutnění sypaniny; c) uložení výkopku pod vodou do prohlubní ve dně vodotečí nebo nádrží. 2. Cenu -1201 nelze použít pro uložení výkopku nebo ornice: a) při vykopávkách pro podzemní vedení podél hrany výkopu, z něhož byl výkopek získán, a to ani tehdy, jestliže se výkopek po vyhození z výkopu na povrch území ještě dále přemisťuje na hromady podél výkopu; b) na dočasné skládky, které nejsou předepsány projektem; c) na dočasné skládky předepsané projektem tak, že na 1 m2 projektem určené plochy této skládky připadají nejvýše 2 m3 výkopku nebo ornice (viz. též poznámku č. 1 a); d) na dočasné skládky, oceňuje-li se cenou 121 10-1101 Sejmutí ornice nebo lesní půdy do 50 m, nebo oceňuje-li se vodorovné přemístění výkopku do 20 m a 50 m cenami 162 20-1101, 162 20-1102, 162 20-1151 a 162 20-1152. V těchto případech se uložení výkopku nebo ornice na dočasnou skládku neoceňuje. e) na trvalé skládky s předepsaným zhutněním; toto uložení výkopku se oceňuje cenami souboru cen 171 . 0- . . Uložení sypaniny do násypů. 3. V ceně -1201 jsou započteny i náklady na rozprostření sypaniny ve vrstvách s hrubým urovnáním na skládce. 4. V ceně -1201 nejsou započteny náklady na získání skládek ani na poplatky za skládku. 5. Množství jednotek uložení výkopku (sypaniny) se určí v m3 uloženého výkopku (sypaniny),v rostlém stavu zpravidla ve výkopišti. 6. Cenu -1211 lze po dohodě upravit podle místních podmínek. </t>
  </si>
  <si>
    <t>6</t>
  </si>
  <si>
    <t>171201211</t>
  </si>
  <si>
    <t>Uložení sypaniny poplatek za uložení sypaniny na skládce (skládkovné)</t>
  </si>
  <si>
    <t>t</t>
  </si>
  <si>
    <t>237051913</t>
  </si>
  <si>
    <t>4,02*1,8 'Přepočtené koeficientem množství</t>
  </si>
  <si>
    <t>7</t>
  </si>
  <si>
    <t>174101101</t>
  </si>
  <si>
    <t>Zásyp sypaninou z jakékoliv horniny s uložením výkopku ve vrstvách se zhutněním jam, šachet, rýh nebo kolem objektů v těchto vykopávkách</t>
  </si>
  <si>
    <t>964266330</t>
  </si>
  <si>
    <t xml:space="preserve">Poznámka k souboru cen:_x000D_
1. Ceny 174 10- . . jsou určeny pro zhutněné zásypy s mírou zhutnění: a) z hornin soudržných do 100 % PS, b) z hornin nesoudržných do I(d) 0,9, c) z hornin kamenitých pro jakoukoliv míru zhutnění. 2. Je-li projektem předepsáno vyšší zhutnění, podle bodu a) a b) poznámky č 1., ocení se zásyp individuálně. 3. Ceny nelze použít pro zásyp rýh pro drenážní trativody pro lesnicko-technické meliorace a zemědělské. Zásyp těchto rýh se oceňuje cenami souboru cen 174 20-3 . části A 03 Zemní práce pro objekty oborů 831 až 833. Nezhutněný zásyp odvodňovacích kanálů z betonových a železobetonových trub v polních a lučních tratích se oceňuje cenou -1101 Zásyp sypaninou rýh bez ohledu na šířku kanálu; cena obsahuje i náklady na ruční nezhutněný zásyp výšky do 200 mm nad vrchol potrubí. 4. V cenách 10-1101, 10-1103, 20-1101 a 20-1103 je započteno přemístění sypaniny ze vzdálenosti 10 m od kraje výkopu nebo zasypávaného prostoru, měřeno k těžišti skládky. 5. V ceně 10-1102 je započteno přemístění sypaniny ze vzdálenosti 15 m od hrany zasypávaného prostoru, měřeno k těžišti skládky. 6. Objem zásypu je rozdíl objemu výkopu a objemu do něho vestavěných konstrukcí nebo uložených vedení i s jejich obklady a podklady (tento objem se nazývá objemem horniny vytlačené konstrukcí). Objem potrubí do DN 180, příp. i s obalem, se od objemu zásypu neodečítá. Pro stanovení objemu zásypu se od objemu výkopu odečítá i objem obsypu potrubí oceňovaný cenami souboru cen 175 10-11 Obsyp potrubí, přichází-li v úvahu . 7. Odklizení zbylého výkopku po provedení zásypu zářezů se šikmými stěnami pro podzemní vedení nebo zásypu jam a rýh pro podzemní vedení se oceňuje, je-li objem zbylého výkopku: a) do 1 m3 na 1 m vedení a jedná se o výkopek neulehlý - cenami souboru cen 167 10-110 Nakládání výkopku nebo sypaniny a 162 . 0-1 . Vodorovné přemístění výkopku. V případě, že se jedná o výkopek ulehlý - rozpojení a naložení výkopku cenami souboru cen 122 . 0-1 . souboru cen 162 . 0-1 . Vodorovné přemístění výkopku; b) přes 1 m3 na 1 m vedení, jestliže projekt předepíše, že se zbylý výkopek bude odklízet zároveň s prováděním vykopávky, pouze přemístění výkopku cenami souboru cen 162 . 0-1 . Vodorovné přemístění výkopku. Při zmíněném objemu zbylého výkopku se neoceňuje ani naložení ani rozpojení výkopku. Jestliže se zbylý výkopek neodklízí, nýbrž rozprostírá podél výkopu a nad výkopem, platí poznámka č. 8. 8. Rozprostření zbylého výkopku podél výkopu a nad výkopem po provedení zásypů zářezů se šikmými stěnami pro podzemní vedení nebo zásypu jam a rýh pro podzemní vedení se oceňuje: a) cenou 171 20-1101 Uložení sypaniny do nezhutněných násypů, není-li projektem předepsáno zhutnění rozprostřeného zbylého výkopku, b) cenou 171 10-1111 Uložení sypaniny do násypů z hornin sypkých, je-li předepsáno zhutnění rozprostřeného zbylého výkopku, a to v objemu vypočteném podle poznámky č.6, příp. zmenšeném o objem výkopku, který byl již odklizen. 9. Míru zhutnění předepisuje projekt. </t>
  </si>
  <si>
    <t>Zakládání</t>
  </si>
  <si>
    <t>8</t>
  </si>
  <si>
    <t>213311142</t>
  </si>
  <si>
    <t>Polštáře zhutněné pod základy ze štěrkopísku netříděného</t>
  </si>
  <si>
    <t>-1482735297</t>
  </si>
  <si>
    <t xml:space="preserve">Poznámka k souboru cen:_x000D_
1. Ceny jsou určeny pro jakoukoliv míru zhutnění. 2. V cenách jsou započteny i náklady na urovnání povrchu polštáře. </t>
  </si>
  <si>
    <t>1,48*1,5*0,1</t>
  </si>
  <si>
    <t>9</t>
  </si>
  <si>
    <t>273321511</t>
  </si>
  <si>
    <t>Základy z betonu železového (bez výztuže) desky z betonu bez zvýšených nároků na prostředí tř. C 25/30</t>
  </si>
  <si>
    <t>333375208</t>
  </si>
  <si>
    <t xml:space="preserve">Poznámka k souboru cen:_x000D_
1. V ceně příplatku -5911 jsou započteny náklady na technologické opatření a na ztíženou betonáž pod hladinou pažící bentonitové suspenze a na průběžné odčerpání suspenze s přepouštěním na určené místo do 20 m, popř. do vany nebo do kalové cisterny k odvozu. Odvoz se oceňuje cenami katalogu 800-2 Zvláštní zakládání objektů. 2. Hloubení s použitím bentonitové suspenze se oceňuje katalogem 800-1 Zemní práce. Bednění se neoceňuje. 3. V cenách nejsou započteny náklady na výztuž, tyto se oceňují cenami souboru cen 27* 36-.... Výztuž základů. </t>
  </si>
  <si>
    <t>2,48*2,6*0,2</t>
  </si>
  <si>
    <t>10</t>
  </si>
  <si>
    <t>273361821</t>
  </si>
  <si>
    <t>Výztuž základů desek z betonářské oceli 10 505 (R) nebo BSt 500</t>
  </si>
  <si>
    <t>1016250528</t>
  </si>
  <si>
    <t xml:space="preserve">Poznámka k souboru cen:_x000D_
1. Ceny platí pro desky rovné, s náběhy, hřibové nebo upnuté do žeber včetně výztuže těchto žeber. </t>
  </si>
  <si>
    <t>11</t>
  </si>
  <si>
    <t>274321511</t>
  </si>
  <si>
    <t>Základy z betonu železového (bez výztuže) pasy z betonu bez zvýšených nároků na prostředí tř. C 25/30</t>
  </si>
  <si>
    <t>-1743594297</t>
  </si>
  <si>
    <t>(2,175+2,355+0,5*2)*0,7*0,6</t>
  </si>
  <si>
    <t>12</t>
  </si>
  <si>
    <t>274351215</t>
  </si>
  <si>
    <t>Bednění základových stěn pasů svislé nebo šikmé (odkloněné), půdorysně přímé nebo zalomené ve volných nebo zapažených jámách, rýhách, šachtách, včetně případných vzpěr zřízení</t>
  </si>
  <si>
    <t>m2</t>
  </si>
  <si>
    <t>1805102167</t>
  </si>
  <si>
    <t>(0,5*2+0,816+0,75)*0,6</t>
  </si>
  <si>
    <t>13</t>
  </si>
  <si>
    <t>274351216</t>
  </si>
  <si>
    <t>Bednění základových stěn pasů svislé nebo šikmé (odkloněné), půdorysně přímé nebo zalomené ve volných nebo zapažených jámách, rýhách, šachtách, včetně případných vzpěr odstranění</t>
  </si>
  <si>
    <t>1391121554</t>
  </si>
  <si>
    <t>14</t>
  </si>
  <si>
    <t>274361821</t>
  </si>
  <si>
    <t>Výztuž základů pasů z betonářské oceli 10 505 (R) nebo BSt 500</t>
  </si>
  <si>
    <t>288062176</t>
  </si>
  <si>
    <t>279321347</t>
  </si>
  <si>
    <t>Základové zdi z betonu železového (bez výztuže) bez zvláštních nároků na vliv prostředí tř. C 25/30</t>
  </si>
  <si>
    <t>-1972530488</t>
  </si>
  <si>
    <t xml:space="preserve">Poznámka k souboru cen:_x000D_
1. V ceně příplatku -5911 jsou započteny náklady na technologické opatření a na ztíženou betonáž pod hladinou pažící bentonitové suspenze a na průběžné odčerpávání suspenze s přepouštěním na určité místo do 20 m, popř. do vany nebo do kalové cisterny k odvozu. Odvoz se oceňuje cenami katalogu 800-2 Zvláštní zakládání objektů. 2. Hloubení s použitím bentonitové suspenze se oceňuje katalogem 800-1 Zemní práce. Bednění se neoceňuje. 3. V cenách nejsou započteny náklady na: a) bednění; tyto se oceňují cenami souboru cen 279 35-11 Bednění základových zdí, b) dodání a uložení výztuže; tyto se oceňují cenami souboru cen 279 36- . . Výztuž základových zdí nosných. </t>
  </si>
  <si>
    <t>(2,175+2,355+2,08+2,15)*0,68*0,15</t>
  </si>
  <si>
    <t>16</t>
  </si>
  <si>
    <t>279351101</t>
  </si>
  <si>
    <t>Bednění základových zdí svislé nebo šikmé (odkloněné), půdorysně přímé nebo zalomené ve volných nebo zapažených jámách, rýhách, šachtách, včetně případných vzpěr, jednostranné zřízení</t>
  </si>
  <si>
    <t>-1479495785</t>
  </si>
  <si>
    <t xml:space="preserve">Poznámka k souboru cen:_x000D_
1. Položky -1101, -1102, -1105 a -1106 nelze použít pro bednění výšky přes 4 m při předepsané nepřetržité betonáži konstrukce. Toto bednění se oceňuje individuálně. </t>
  </si>
  <si>
    <t>(2,175+2,355+2,08+2,15)*0,68</t>
  </si>
  <si>
    <t>17</t>
  </si>
  <si>
    <t>279351102</t>
  </si>
  <si>
    <t>Bednění základových zdí svislé nebo šikmé (odkloněné), půdorysně přímé nebo zalomené ve volných nebo zapažených jámách, rýhách, šachtách, včetně případných vzpěr, jednostranné odstranění</t>
  </si>
  <si>
    <t>-1350494446</t>
  </si>
  <si>
    <t>18</t>
  </si>
  <si>
    <t>279361821</t>
  </si>
  <si>
    <t>Výztuž základových zdí nosných svislých nebo odkloněných od svislice, rovinných nebo oblých, deskových nebo žebrových, včetně výztuže jejich žeber z betonářské oceli 10 505 (R) nebo BSt 500</t>
  </si>
  <si>
    <t>-594676815</t>
  </si>
  <si>
    <t>Svislé a kompletní konstrukce</t>
  </si>
  <si>
    <t>19</t>
  </si>
  <si>
    <t>310239411</t>
  </si>
  <si>
    <t>Zazdívka otvorů ve zdivu nadzákladovém cihlami pálenými plochy přes 1 m2 do 4 m2 na maltu cementovou</t>
  </si>
  <si>
    <t>1957888186</t>
  </si>
  <si>
    <t>(2,175+2,355+2,15)*0,3*0,15"1PP dojezd</t>
  </si>
  <si>
    <t>0,87*0,9*0,4+0,3*0,4*1,3"1PP</t>
  </si>
  <si>
    <t>0,97*1,61*0,32+0,3*0,4*3,5"1NP</t>
  </si>
  <si>
    <t>1,1*2,3*0,32+0,2*2,23*3,5+1,4*3,5*0,32"2NP</t>
  </si>
  <si>
    <t>1,45*2,87*0,32+1*2,3*0,32+0,4*2,3*3"3NP</t>
  </si>
  <si>
    <t>20</t>
  </si>
  <si>
    <t>311238112</t>
  </si>
  <si>
    <t>Zdivo nosné jednovrstvé z cihel děrovaných vnitřní [POROTHERM] klasické, spojené na pero a drážku na maltu MVC, pevnost cihel P10, tl. zdiva 175 mm</t>
  </si>
  <si>
    <t>-423196938</t>
  </si>
  <si>
    <t xml:space="preserve">Poznámka k souboru cen:_x000D_
1. Množství jednotek se určuje v m2 plochy konstrukce. 2. Do plochy zdiva se započítává plocha vyzdívky nosných ocelových koster svislých i šikmých. Tato plocha se započítává plně bez odpočtu plochy ocelových koster nosníků. 3. Od plochy zdiva se odečítá: a) plocha otvorů jednotlivě větší než 0,25 m2, b) plocha otvorů okenních, dveřních a jiných (vnějších i vnitřních) stanovená z rozměrů kótovaných ve výkresech. Při zalomeném ostění oken a balkónových dveří se šířka zmenšuje o 100 mm. c) plocha překladů, obetonovaných hlav ocelových nosníků, věnců a jiných konstrukcí betonových a železobetonových. 4. V cenách jsou započteny i náklady na doplňkové cihly. 5. V cenách nejsou započteny náklady na: a) výplň kapes obvodového zdiva (např kolem oken); tyto se ocení cenou 311 23-8911, b) zásyp dutin první vrstvy zdiva; tyto se ocení příslušnými cenami 311 23-892.. </t>
  </si>
  <si>
    <t>2,15*1,2"1PP</t>
  </si>
  <si>
    <t>2,23*3,5-1,2*2,3"1NP</t>
  </si>
  <si>
    <t>2,23*3,5-1,2*2,3"2NP</t>
  </si>
  <si>
    <t>2,23*2,9-1,2*2,3"3NP</t>
  </si>
  <si>
    <t>317168122</t>
  </si>
  <si>
    <t>Překlady keramické ploché [POROTHERM] osazené do maltového lože, výšky překladu 7,1 cm šířky 14,5 cm, délky 125 cm</t>
  </si>
  <si>
    <t>kus</t>
  </si>
  <si>
    <t>-1203758190</t>
  </si>
  <si>
    <t xml:space="preserve">Poznámka k souboru cen:_x000D_
1. V cenách -81.. až – 82.. (překlady ploché, vysoké a roletové) jsou započteny i náklady na: a) očištění podkladu pod překladem a jeho navlhčení vodou, rozprostření malty pod ložnou plochu, osazení překladu do vodorovné polohy a začištění vytlačené malty, b) dodání příslušného překladu předepsané délky, c) dočasné montážní podepření plochých překladů tak, aby vzdálenost mezi podporou a okrajem otvoru nebo mezi podporami byla maximálně 1 m. 2. V cenách -83.. (překlady složené roletové) jsou započteny i náklady na: a) očištění podkladů pod překladem a jeho navlhčení vodou, rozprostření malty pod ložnou plochu, osazení překladu do vodorovné polohy a začištění vytlačené malty, b) dodání vnitřního keramobetonového překladu a vnějšího tepelněizolačního dílu příslušné délky, včetně izolace z pěnového polystyrénu (u zdiva tl. 400 mm), případně vysokého překladu (u zdiva tl. 440 mm), c) betonáž mezery mezi překladem a tepelněizolačním dílem z betonu třídy C 16/20; tato betonáž se provádí u překladů dlouhých 2000 mm a více zároveň s betonáží stropní konstrukce a ztužujícího věnce, d) dočasné montážní podepření zespodu v celé světlé délce překladu s dvěma podporami ve třetinách šířky otvoru a dvěma podporami po krajích otvoru - platí pouze pro překlady delší než 2000 mm, včetně. 3. V cenách -84.. (překlady vysoké spřažené) jsou započteny i náklady na: a) očištění podkladů pod překladem a jeho navlhčení vodou, rozprostření malty pod ložnou plochu, osazení překladu do vodorovné polohy a začištění vytlačené malty, b) dodání keramických překladů příslušné délky, c) uložení a dodávku výztuže d) betonáž mezi překlady z betonu třídy C 20/25 e) oboustranné bednění překladu při betonáži f) dočasné montážní podepření zespodu v celé světlé délce překladu 4. V cenách -82.. a -83.. (překlady roletové) nejsou započteny náklady na: a) vysoký překlad a svislou izolaci v úrovni stropního věnce u složených roletových překladů; tyto se ocení samostatně, b) dodávku a montáž rolet, případně žaluzií; tyto se ocení samostatně. 5. V cenách -84.. (překlady vysoké spřažené) nejsou započteny náklady na: a) betonáž a bednění v úrovni stropního věnce; tyto se ocení samostatně, 6. Množství jednotek se určuje v kusech překladu podle jeho celkové délky. Minimální délka uložení je stanovena: a) u plochých překladů na 120 mm na každé straně, b) u vysokých a roletových překladů délky do 1750 mm na 125mm, délky 2000 a 2250 mm na 200 mm a u délky 2500 mm a větší na 250 mm na každé straně překladu. c) u vysokých spřažených překladů 250 mm na každé straně překladu. </t>
  </si>
  <si>
    <t>22</t>
  </si>
  <si>
    <t>317234410</t>
  </si>
  <si>
    <t>Vyzdívka mezi nosníky cihlami pálenými na maltu cementovou</t>
  </si>
  <si>
    <t>1932365926</t>
  </si>
  <si>
    <t xml:space="preserve">Poznámka k souboru cen:_x000D_
1. Cenu lze použít i pro nadezdívku nad nosníky pro jejich osazení (uklínování zdiva). 2. Množství jednotek se určuje v m3 objemu vyzdívky jako součin světlosti neomítnutého otvoru; šířky (rovné tloušťce neomítnuté zdi zmenšené o tloušťku svislého plentování přírub) a výšky nosníku. 3. Plentování ocelových válcovaných nosníků jednostranné cihlami se oceňuje cenami 346 24-4381 až -4384, katalogu 801-1 Budovy a haly-zděné a monolitické. </t>
  </si>
  <si>
    <t>2,2*0,16*0,6</t>
  </si>
  <si>
    <t>23</t>
  </si>
  <si>
    <t>317941123</t>
  </si>
  <si>
    <t>Osazování ocelových válcovaných nosníků na zdivu I nebo IE nebo U nebo UE nebo L č. 14 až 22 nebo výšky do 220 mm</t>
  </si>
  <si>
    <t>551627190</t>
  </si>
  <si>
    <t xml:space="preserve">Poznámka k souboru cen:_x000D_
1. Ceny jsou určeny pro zednické osazování na cementovou maltu(min. MC 15). 2. Dodávka ocelových nosníků se oceňuje ve specifikaci. 3. Ztratné lze dohodnout ve směrné výši 8 % na krytí nákladů na řezání příslušných délek z hutních délek nosníků a na zbytkový odpad (prořez). </t>
  </si>
  <si>
    <t>0,304+0,178</t>
  </si>
  <si>
    <t>24</t>
  </si>
  <si>
    <t>M</t>
  </si>
  <si>
    <t>130107180</t>
  </si>
  <si>
    <t>ocel profilová IPN, v jakosti 11 375, h=160 mm</t>
  </si>
  <si>
    <t>-982502166</t>
  </si>
  <si>
    <t>25</t>
  </si>
  <si>
    <t>130108180</t>
  </si>
  <si>
    <t>ocel profilová UPN, v jakosti 11 375, h=120 mm</t>
  </si>
  <si>
    <t>-1598186925</t>
  </si>
  <si>
    <t>26</t>
  </si>
  <si>
    <t>317944323</t>
  </si>
  <si>
    <t>Válcované nosníky dodatečně osazované do připravených otvorů bez zazdění hlav č. 14 až 22</t>
  </si>
  <si>
    <t>37444380</t>
  </si>
  <si>
    <t xml:space="preserve">Poznámka k souboru cen:_x000D_
1. V cenách jsou zahrnuty náklady na dodávku a montáž válcovaných nosníků. 2. Ceny jsou určeny pouze pro ocenění konstrukce překladů nad otvory. </t>
  </si>
  <si>
    <t>0,154"PR1</t>
  </si>
  <si>
    <t>27</t>
  </si>
  <si>
    <t>346244381</t>
  </si>
  <si>
    <t>Plentování ocelových válcovaných nosníků jednostranné cihlami na maltu, výška stojiny do 200 mm</t>
  </si>
  <si>
    <t>-628389003</t>
  </si>
  <si>
    <t>2,2*0,16*2</t>
  </si>
  <si>
    <t>28</t>
  </si>
  <si>
    <t>349231821</t>
  </si>
  <si>
    <t>Přizdívka z cihel ostění s ozubem ve vybouraných otvorech, s vysekáním kapes pro zavázaní přes 150 do 300 mm</t>
  </si>
  <si>
    <t>-875129557</t>
  </si>
  <si>
    <t xml:space="preserve">Poznámka k souboru cen:_x000D_
1. Ceny jsou určeny pro přizdívku ostění zavazovaného do přilehlého zdiva. 2. Ceny neplatí pro přizdívku ostění do 80 mm tloušťky; tyto se oceňují příslušnými cenami souboru cen 319 20- . Vyrovnání nerovného povrchu vnitřního i vnějšího zdiva. 3. Množství měrných jednotek se určuje jako součin tloušťky zdi a výšky přizdívaného o ostění. </t>
  </si>
  <si>
    <t>0,2*6*2,3"1NP</t>
  </si>
  <si>
    <t>0,3*6*2,3"2NP</t>
  </si>
  <si>
    <t>Vodorovné konstrukce</t>
  </si>
  <si>
    <t>29</t>
  </si>
  <si>
    <t>411321414</t>
  </si>
  <si>
    <t>Stropy z betonu železového (bez výztuže) stropů deskových, plochých střech, desek balkonových, desek hřibových stropů včetně hlavic hřibových sloupů tř. C 25/30</t>
  </si>
  <si>
    <t>-1827978610</t>
  </si>
  <si>
    <t>2,493*2,53*0,25</t>
  </si>
  <si>
    <t>30</t>
  </si>
  <si>
    <t>411351105</t>
  </si>
  <si>
    <t>Bednění stropů, kleneb nebo skořepin bez podpěrné konstrukce stropů trámových (roštových, žebrových, kazetových)s náběhy nebo bez nich zřízení</t>
  </si>
  <si>
    <t>2039656046</t>
  </si>
  <si>
    <t xml:space="preserve">Poznámka k souboru cen:_x000D_
1. Při poloměru klenby do 1 m oceňuje se Bednění fabionů na přechodu stěn do stropů, monolitických kleneb, vnějších říms cenami souboru cen 416 35-11. </t>
  </si>
  <si>
    <t>2,493*2,53</t>
  </si>
  <si>
    <t>31</t>
  </si>
  <si>
    <t>411351106</t>
  </si>
  <si>
    <t>Bednění stropů, kleneb nebo skořepin bez podpěrné konstrukce stropů trámových (roštových, žebrových, kazetových)s náběhy nebo bez nich odstranění</t>
  </si>
  <si>
    <t>-586551841</t>
  </si>
  <si>
    <t>32</t>
  </si>
  <si>
    <t>411354175</t>
  </si>
  <si>
    <t>Podpěrná konstrukce stropů výšky do 4 m se zesílením dna bednění na výměru m2 půdorysu pro zatížení betonovou směsí a výztuží přes 12 do 20 kPa zřízení</t>
  </si>
  <si>
    <t>1694171051</t>
  </si>
  <si>
    <t>33</t>
  </si>
  <si>
    <t>411354176</t>
  </si>
  <si>
    <t>Podpěrná konstrukce stropů výšky do 4 m se zesílením dna bednění na výměru m2 půdorysu pro zatížení betonovou směsí a výztuží přes 12 do 20 kPa odstranění</t>
  </si>
  <si>
    <t>1424064995</t>
  </si>
  <si>
    <t>34</t>
  </si>
  <si>
    <t>411354203</t>
  </si>
  <si>
    <t>Bednění stropů ztracené ocelové žebrované ze širokých tenkostěnných ohýbaných profilů (hraněných trapézových vln), bez úpravy povrchu otevřeného podhledu, bez podpěrné konstrukce, s osazením nasucho na zdech do připravených ozubů, popř. na rovných zdech, trámech, průvlacích, do traverz s povrchem lesklým, výšky vln 40 mm, tl. plechu 0,75 mm</t>
  </si>
  <si>
    <t>1244574911</t>
  </si>
  <si>
    <t xml:space="preserve">Poznámka k souboru cen:_x000D_
1. Konstrukce ocelového profilovaného bednění (ceny -4203 až -4271 za m2 půdorysu shora včetně uložení) vytváří monolitický žebrovaný strop, pro který jsou určeny ceny betonů 411 32-2121 až -2424, ceny výztuže stropů 411 36- . . , je-li předepsána u této spřažené konstrukce, a ceny podpěrné konstrukce. </t>
  </si>
  <si>
    <t>3,1*3</t>
  </si>
  <si>
    <t>35</t>
  </si>
  <si>
    <t>411361821</t>
  </si>
  <si>
    <t>Výztuž stropů prostě uložených, vetknutých, spojitých, deskových, trámových (žebrových, kazetových), s keramickými a jinými vložkami, konsolových nebo balkonových, hřibových včetně hlavic hřibových sloupů, plochých střech a pro zavěšení železobetonových podhledů z betonářské oceli 10 505 (R) nebo BSt 500</t>
  </si>
  <si>
    <t>-1056838914</t>
  </si>
  <si>
    <t>0,280+0,112</t>
  </si>
  <si>
    <t>Úpravy povrchů, podlahy a osazování výplní</t>
  </si>
  <si>
    <t>36</t>
  </si>
  <si>
    <t>612135101</t>
  </si>
  <si>
    <t>Hrubá výplň rýh maltou jakékoli šířky rýhy ve stěnách</t>
  </si>
  <si>
    <t>-1458298189</t>
  </si>
  <si>
    <t xml:space="preserve">Poznámka k souboru cen:_x000D_
1. V cenách nejsou započteny náklady na omítku rýh, tyto se ocení příšlušnými cenami tohoto katalogu. </t>
  </si>
  <si>
    <t>3,150*0,2</t>
  </si>
  <si>
    <t>37</t>
  </si>
  <si>
    <t>612321121</t>
  </si>
  <si>
    <t>Omítka vápenocementová vnitřních ploch nanášená ručně jednovrstvá, tloušťky do 10 mm hladká svislých konstrukcí stěn</t>
  </si>
  <si>
    <t>342653603</t>
  </si>
  <si>
    <t xml:space="preserve">Poznámka k souboru cen:_x000D_
1. Pro ocenění nanášení omítek v tloušťce jádrové omítky přes 10 mm se použije příplatek za každých dalších i započatých 5 mm. 2. Omítky stropních konstrukcí nanášené na pletivo se oceňují cenami omítek žebrových stropů nebo osamělých trámů. 3. Podkladní a spojovací vrstvy se oceňují cenami souboru cen 61.13-1... této části katalogu. </t>
  </si>
  <si>
    <t>(5,04+4,92+0,3*2)*2"pod obklad</t>
  </si>
  <si>
    <t>(5,064+0,4+4,92)*2"pod obklad</t>
  </si>
  <si>
    <t>8,8*1,8*2"výtah pod vatu</t>
  </si>
  <si>
    <t>1,8*1,2*2+11*2,1*2-1,2*2,18*3"výtah ostatní</t>
  </si>
  <si>
    <t>38</t>
  </si>
  <si>
    <t>612321141</t>
  </si>
  <si>
    <t>Omítka vápenocementová vnitřních ploch nanášená ručně dvouvrstvá, tloušťky jádrové omítky do 10 mm a tloušťky štuku do 3 mm štuková svislých konstrukcí stěn</t>
  </si>
  <si>
    <t>-1152814584</t>
  </si>
  <si>
    <t>16,377+20</t>
  </si>
  <si>
    <t>39</t>
  </si>
  <si>
    <t>612325302</t>
  </si>
  <si>
    <t>Vápenocementová nebo vápenná omítka ostění nebo nadpraží štuková</t>
  </si>
  <si>
    <t>2002887611</t>
  </si>
  <si>
    <t xml:space="preserve">Poznámka k souboru cen:_x000D_
1. Ceny lze použít jen pro ocenění samostatně upravovaného ostění a nadpraží ( např. při dodatečné výměně oken nebo zárubní ) v šířce do 300 mm okolo upravovaného otvoru. </t>
  </si>
  <si>
    <t>(0,7+0,9+1,2)*2,18</t>
  </si>
  <si>
    <t>0,3*8*2,3+0,2*4*2,3+1,02*0,2+1,4*0,2*2"1NP</t>
  </si>
  <si>
    <t>40</t>
  </si>
  <si>
    <t>612331121</t>
  </si>
  <si>
    <t>Omítka cementová vnitřních ploch nanášená ručně jednovrstvá, tloušťky do 10 mm hladká svislých konstrukcí stěn</t>
  </si>
  <si>
    <t>-1190258006</t>
  </si>
  <si>
    <t xml:space="preserve">Poznámka k souboru cen:_x000D_
1. Pro ocenění nanášení omítky v tloušťce jádrové omítky přes 10 mm se použije příplatek za každých dalších i započatých 5 mm. 2. Omítky stropních konstrukcí nanášené na pletivo se oceňují cenami omítek žebrových stropů nebo osamělých trámů. 3. Podkladní a spojovací vrstvy se oceňují cenami souboru cen 61.13-1... této části katalogu. </t>
  </si>
  <si>
    <t>(2,17+2,355+2,1)*0,8</t>
  </si>
  <si>
    <t>7,1*0,8</t>
  </si>
  <si>
    <t>41</t>
  </si>
  <si>
    <t>612335222</t>
  </si>
  <si>
    <t>Cementová omítka jednotlivých malých ploch štuková na stěnách, plochy jednotlivě přes 0,09 do 0,25 m2</t>
  </si>
  <si>
    <t>-306398362</t>
  </si>
  <si>
    <t>42</t>
  </si>
  <si>
    <t>615142012</t>
  </si>
  <si>
    <t>Potažení vnitřních ploch pletivem v ploše nebo pruzích, na plném podkladu rabicovým provizorním přichycením nosníků</t>
  </si>
  <si>
    <t>-194226065</t>
  </si>
  <si>
    <t xml:space="preserve">Poznámka k souboru cen:_x000D_
1. V cenách -2001 jsou započteny i náklady na tmel. </t>
  </si>
  <si>
    <t>1,2*0,95</t>
  </si>
  <si>
    <t>43</t>
  </si>
  <si>
    <t>619991001</t>
  </si>
  <si>
    <t>Zakrytí vnitřních ploch před znečištěním včetně pozdějšího odkrytí podlah fólií přilepenou lepící páskou</t>
  </si>
  <si>
    <t>989830490</t>
  </si>
  <si>
    <t xml:space="preserve">Poznámka k souboru cen:_x000D_
1. U ceny -1011 se množství měrných jednotek určuje v m2 rozvinuté plochy jednotlivých konstrukcí a prvků. 2. Zakrytí výplní otvorů se oceňuje příslušnými cenami souboru cen 629 99-10.. Zakrytí vnějších ploch před znečištěním. </t>
  </si>
  <si>
    <t>44</t>
  </si>
  <si>
    <t>619995001</t>
  </si>
  <si>
    <t>Začištění omítek (s dodáním hmot) kolem oken, dveří, podlah, obkladů apod.</t>
  </si>
  <si>
    <t>m</t>
  </si>
  <si>
    <t>1014710289</t>
  </si>
  <si>
    <t xml:space="preserve">Poznámka k souboru cen:_x000D_
1. Cenu -5001 lze použít pouze v případě provádění opravy nebo osazování nových oken, dveří, obkladů, podlah apod.; nelze ji použít v případech provádění opravy omítek nebo nové omítky v celé ploše. </t>
  </si>
  <si>
    <t>28+(2,18+1,2)*4+4,8*12*2</t>
  </si>
  <si>
    <t>45</t>
  </si>
  <si>
    <t>622221011</t>
  </si>
  <si>
    <t>Montáž kontaktního zateplení z desek z minerální vlny s podélnou orientací vláken na vnější stěny, tloušťky desek přes 40 do 80 mm</t>
  </si>
  <si>
    <t>-1159539417</t>
  </si>
  <si>
    <t xml:space="preserve">Poznámka k souboru cen:_x000D_
1. V cenách jsou započteny náklady na: a) upevnění desek lepením a talířovými hmoždinkami, b) přestěrkování izolačních desek, c) vložení sklovláknité výztužné tkaniny. 2. V cenách nejsou započteny náklady na: a) dodávku desek tepelné izolace; tyto se ocení ve specifikaci, ztratné lze stanovit ve výši 2%, b) provedení konečné povrchové úpravy: - vrchní tenkovrstvou omítkou, tyto se ocení příslušnými cenami této části katalogu - nátěrem; tyto se ocení příslušnými cenami části A07 katalogu 800-783 - keramickým obkladem; tyto se ocení příslušnými cenami souboru cen části A01 katalogu 800-781 Obklady keramické, c) osazení lišt; tyto se ocení příslušnými cenami této části katalogu. 3. V cenách -1101 a -1105 jsou započteny náklady na osazení a dodávku tepelněizolačních zátek v počtu 9 ks/m2 pro podhledy a 6 ks/m2 pro stěny. 4. Kombinovaná deska je např. sendvičově uspořádaná deska tvořena izolačním jádrem z grafitového polystyrenu a krycí deskou z minerální vlny. </t>
  </si>
  <si>
    <t>9,9*1,81</t>
  </si>
  <si>
    <t>46</t>
  </si>
  <si>
    <t>631515200</t>
  </si>
  <si>
    <t>deska izolační minerální kontaktních fasád podélné vlákno λ-0.036 tl. 60 mm</t>
  </si>
  <si>
    <t>1087099315</t>
  </si>
  <si>
    <t>17,919*1,02 'Přepočtené koeficientem množství</t>
  </si>
  <si>
    <t>47</t>
  </si>
  <si>
    <t>622221021</t>
  </si>
  <si>
    <t>Montáž kontaktního zateplení z desek z minerální vlny s podélnou orientací vláken na vnější stěny, tloušťky desek přes 80 do 120 mm</t>
  </si>
  <si>
    <t>850884264</t>
  </si>
  <si>
    <t>48</t>
  </si>
  <si>
    <t>631515270</t>
  </si>
  <si>
    <t>deska izolační minerální kontaktních fasád podélné vlákno λ-0.036 tl. 100 mm</t>
  </si>
  <si>
    <t>545524404</t>
  </si>
  <si>
    <t>49</t>
  </si>
  <si>
    <t>622381001</t>
  </si>
  <si>
    <t>Omítka tenkovrstvá minerální vnějších ploch probarvená, včetně penetrace podkladu zrnitá, tloušťky 1,0 mm stěn</t>
  </si>
  <si>
    <t>-1644939155</t>
  </si>
  <si>
    <t>17,919*2"výtah</t>
  </si>
  <si>
    <t>0,9*2,4+1,2*2,4+1*1,4"vstup</t>
  </si>
  <si>
    <t>50</t>
  </si>
  <si>
    <t>622511111</t>
  </si>
  <si>
    <t>Omítka tenkovrstvá akrylátová vnějších ploch probarvená, včetně penetrace podkladu mozaiková střednězrnná stěn</t>
  </si>
  <si>
    <t>2132894621</t>
  </si>
  <si>
    <t>3,5*1,2</t>
  </si>
  <si>
    <t>51</t>
  </si>
  <si>
    <t>631311124</t>
  </si>
  <si>
    <t>Mazanina z betonu prostého bez zvýšených nároků na prostředí tl. přes 80 do 120 mm tř. C 16/20</t>
  </si>
  <si>
    <t>291922303</t>
  </si>
  <si>
    <t xml:space="preserve">Poznámka k souboru cen:_x000D_
1. Ceny jsou určeny pro mazaniny krycí (pochůzné i pojízdné), popř. podkladní, plovoucí, vyrovnávací nebo oddělující pod potěry, podlahy, průmyslové podlahy, popř. pro podlévání provizorně podklínovaných patek usazených strojů a technologických zařízení (s náležitým zatemováním hutného betonu). 2. Pro mazaniny tlouštěk větších než 240 mm jsou určeny: a) pro mazaniny ukládané na zeminu (v halách apod.) ceny souborů cen 27* 31- Základy z betonu prostého a 27* 32 - Základy z betonu železového, b) pro mazaniny v nadzemních podlažích ceny souboru cen 411 31- . . Beton kleneb. 3. Ceny lze použít i pro betonový okapový chodníček budovy (včetně tvarování rigolového žlábku) v příslušných tloušťkách. Jeho podloží se oceňuje samostatně. 4. V ceně jsou započteny i náklady na: a) základní stržení povrchu mazaniny s urovnáním vibrační lištou nebo dřevěným hladítkem, b) vytvoření dilatačních spár v mazanině bez zaplnění, pokud jsou dilatační spáry vytvářeny při provádění betonáže. Jestliže jsou dilatační spáry řezány dodatečně, oceňují se cenami souboru cen 634 91-11 Řezání dilatačních nebo smršťovacích spár. </t>
  </si>
  <si>
    <t>2,48*2,6*0,092</t>
  </si>
  <si>
    <t>52</t>
  </si>
  <si>
    <t>631319196</t>
  </si>
  <si>
    <t>Příplatek k cenám mazanin za malou plochu do 5 m2 jednotlivě mazanina tl. přes 80 do 120 mm</t>
  </si>
  <si>
    <t>352081200</t>
  </si>
  <si>
    <t xml:space="preserve">Poznámka k souboru cen:_x000D_
1. Ceny -9011 až -9023 lze použít pro mazaniny min. tř. C 8/10. 2. V cenách -9011 až -9023 jsou započteny i náklady za přehlazení povrchu mazaniny ocelovým hladítkem. 3. Ceny -9171 až -9175 lze také použít, bude-li do mazaniny vkládána druhá vrstva výztuže nad sebou oddělená vrstvou betonové směsi, kdy se oceňuje druhé stržení povrchu latí rovněž výměrou (m3) celkové tloušťky tří vrstev mazaniny. </t>
  </si>
  <si>
    <t>0,593</t>
  </si>
  <si>
    <t>53</t>
  </si>
  <si>
    <t>631362021</t>
  </si>
  <si>
    <t>Výztuž mazanin ze svařovaných sítí z drátů typu KARI</t>
  </si>
  <si>
    <t>-1784357029</t>
  </si>
  <si>
    <t>54</t>
  </si>
  <si>
    <t>632451031</t>
  </si>
  <si>
    <t>Potěr cementový vyrovnávací z malty (MC-15) v ploše o průměrné (střední) tl. od 10 do 20 mm</t>
  </si>
  <si>
    <t>-540416384</t>
  </si>
  <si>
    <t xml:space="preserve">Poznámka k souboru cen:_x000D_
1. Užití cen –1021 až –1024 – viz poznámka č. 1 souboru cen 632 45-01. 2. Užití cen –1031 až –1034 – viz poznámka č. 2 a 3 souboru cen 632 45-01. 3. V cenách jsou započteny i náklady na základní stržení povrchu potěru s urovnáním vibrační lištou nebo dřevěným hladítkem. </t>
  </si>
  <si>
    <t>2,1*2</t>
  </si>
  <si>
    <t>55</t>
  </si>
  <si>
    <t>6429462R</t>
  </si>
  <si>
    <t>Utěsnění výtahových dveří požární ucpávkou</t>
  </si>
  <si>
    <t>1311986619</t>
  </si>
  <si>
    <t>Ostatní konstrukce a práce, bourání</t>
  </si>
  <si>
    <t>56</t>
  </si>
  <si>
    <t>945421110</t>
  </si>
  <si>
    <t>Hydraulická zvedací plošina včetně obsluhy instalovaná na automobilovém podvozku, výšky zdvihu do 18 m</t>
  </si>
  <si>
    <t>hod</t>
  </si>
  <si>
    <t>1852937604</t>
  </si>
  <si>
    <t xml:space="preserve">Poznámka k souboru cen:_x000D_
1. Množství měrných jednotek se určuje v hodinách skutečného použití plošiny, přičemž každá započatá hodina se zaokrouhlí: a) na půlhodinu, trvá-li práce méně než 30 minut, b) na celou hodinu, trvá-li práce 30 minut a více. </t>
  </si>
  <si>
    <t>57</t>
  </si>
  <si>
    <t>949101111</t>
  </si>
  <si>
    <t>Lešení pomocné pracovní pro objekty pozemních staveb pro zatížení do 150 kg/m2, o výšce lešeňové podlahy do 1,9 m</t>
  </si>
  <si>
    <t>-2014946506</t>
  </si>
  <si>
    <t xml:space="preserve">Poznámka k souboru cen:_x000D_
1. V ceně jsou započteny i náklady na montáž, opotřebení a demontáž lešení. 2. V ceně nejsou započteny náklady na manipulaci s lešením; tyto jsou již zahrnuty v cenách příslušných stavebních prací. 3. Množství měrných jednotek se určuje m2 podlahové plochy, na které se práce provádí. </t>
  </si>
  <si>
    <t>58</t>
  </si>
  <si>
    <t>949311111</t>
  </si>
  <si>
    <t>Montáž lešení trubkového do šachet (výtahových, potrubních) o půdorysné ploše do 6 m2, výšky do 10 m</t>
  </si>
  <si>
    <t>-427028970</t>
  </si>
  <si>
    <t xml:space="preserve">Poznámka k souboru cen:_x000D_
1. V cenách nejsou započteny náklady na vysekání otvorů ve zdivu, světlíku nebo šachtě; tyto stavební práce se oceňují příslušnými cenami katalogu 801-3 Budovy a haly - bourání konstrukcí. 2. Množství měrných jednotek se určuje v běžných metrech výšky šachty nebo světlíku. 3. Montáž lešení trubkového do šachet výšky přes 50 m se oceňuje individuálně. </t>
  </si>
  <si>
    <t>59</t>
  </si>
  <si>
    <t>949311211</t>
  </si>
  <si>
    <t>Montáž lešení trubkového do šachet (výtahových, potrubních) Příplatek za první a každý další den použití lešení k ceně -1111, -1112 nebo -1113</t>
  </si>
  <si>
    <t>506375602</t>
  </si>
  <si>
    <t>9,000*60</t>
  </si>
  <si>
    <t>60</t>
  </si>
  <si>
    <t>949311811</t>
  </si>
  <si>
    <t>Demontáž lešení trubkového do šachet (výtahových, potrubních) o půdorysné ploše do 6 m2, výšky do 10 m</t>
  </si>
  <si>
    <t>-1075583381</t>
  </si>
  <si>
    <t xml:space="preserve">Poznámka k souboru cen:_x000D_
1. Demontáž lešení trubkového do šachet výšky přes 50 m se oceňuje individuálně. </t>
  </si>
  <si>
    <t>61</t>
  </si>
  <si>
    <t>952901111</t>
  </si>
  <si>
    <t>Vyčištění budov nebo objektů před předáním do užívání budov bytové nebo občanské výstavby - zametení a umytí podlah, dlažeb, obkladů, schodů v místnostech, chodbách a schodištích, vyčištění a umytí oken, dveří s rámy, zárubněmi, umytí a vyčištění jiných zasklených a natíraných ploch a zařizovacích předmětů, při světlé výšce podlaží do 4 m</t>
  </si>
  <si>
    <t>889385258</t>
  </si>
  <si>
    <t xml:space="preserve">Poznámka k souboru cen:_x000D_
1. Cena -1111 lze použít i pro vyčištění půdy a rovné střechy budov, pokud definitivní úprava umožňuje, aby se ploché střechy používalo jako terasy, nebo tehdy, když je nutno čistit konstrukce na těchto střechách (světlíky, dveře apod.). Do výměry se započítávají jednou třetinou plochy. 2. Střešní plochy hal se světlíky nebo okny se oceňují jako podlaží cenou -1221. 3. Množství měrných jednotek se určuje v m2 půdorysné plochy každého podlaží, dané vnějším obrysem podlaží budovy. Plochy balkonů se přičítají. </t>
  </si>
  <si>
    <t>160*4</t>
  </si>
  <si>
    <t>62</t>
  </si>
  <si>
    <t>953942426</t>
  </si>
  <si>
    <t>Osazování  cedulek informačního systému</t>
  </si>
  <si>
    <t>1357148947</t>
  </si>
  <si>
    <t xml:space="preserve">Poznámka k souboru cen:_x000D_
1. V cenách nejsou započteny náklady na dodávku kovových předmětů; tyto se oceňují ve specifikaci. Ztratné se nestanoví. 2. Cenu -2841 lze použít pro osazení rámu pod pružinový (roštový) ocelový základ např. domovních praček, odstředivek, ždímaček, motorových zařízení, ventilátorů apod. 3. Cena -2851 je určena pro zednické osazení zábradlí ze samostatných dílů nevyžadující samostatnou montáž. 4. Ceny platí za každé zalití. </t>
  </si>
  <si>
    <t>63</t>
  </si>
  <si>
    <t>735345300</t>
  </si>
  <si>
    <t xml:space="preserve">tabulka informační_x000D_
</t>
  </si>
  <si>
    <t>-1426648168</t>
  </si>
  <si>
    <t>64</t>
  </si>
  <si>
    <t>7353451R</t>
  </si>
  <si>
    <t>tabulka bezpečnostní s tiskem 2 barvy A3 297x420 mm</t>
  </si>
  <si>
    <t>-285826785</t>
  </si>
  <si>
    <t>65</t>
  </si>
  <si>
    <t>953961214</t>
  </si>
  <si>
    <t>Kotvy chemické s vyvrtáním otvoru do betonu, železobetonu nebo tvrdého kamene chemická patrona, velikost M 16, hloubka 125 mm</t>
  </si>
  <si>
    <t>-1631689165</t>
  </si>
  <si>
    <t xml:space="preserve">Poznámka k souboru cen:_x000D_
1. V cenách 953 96-11 a 953 96-12 jsou započteny i náklady na: a) rozměření, vrtání a spotřebu vrtáků. Pro velikost M 8 až M 30 jsou započteny náklady na vrtání příklepovými vrtáky, pro velikost M 33 až M 39 diamantovými korunkami, b) vyfoukání otvoru, přípravu kotev k uložení do otvorů, vyplnění kotevních otvorů tmelem nebo chemickou patronou včetně dodávky materiálu. 2. V cenách 953 96-51.. jsou započteny i náklady na dodání a zasunutí kotevního šroubu do otvoru vyplněného chemickým tmelem nebo patronou a dotažení matice. </t>
  </si>
  <si>
    <t>66</t>
  </si>
  <si>
    <t>953965131</t>
  </si>
  <si>
    <t>Kotvy chemické s vyvrtáním otvoru kotevní šrouby pro chemické kotvy, velikost M 16, délka 190 mm</t>
  </si>
  <si>
    <t>-1720797943</t>
  </si>
  <si>
    <t>67</t>
  </si>
  <si>
    <t>9592411R</t>
  </si>
  <si>
    <t>Nespecifikované práce a přípomoce včetně drobného materiálu - bude čerpáno po předchozím odsouhlasení TDI</t>
  </si>
  <si>
    <t>hr</t>
  </si>
  <si>
    <t>-1991170317</t>
  </si>
  <si>
    <t>68</t>
  </si>
  <si>
    <t>962031132</t>
  </si>
  <si>
    <t>Bourání příček z cihel, tvárnic nebo příčkovek z cihel pálených, plných nebo dutých na maltu vápennou nebo vápenocementovou, tl. do 100 mm</t>
  </si>
  <si>
    <t>-1590881375</t>
  </si>
  <si>
    <t>(1,66+2,15)*3,13"1NP</t>
  </si>
  <si>
    <t>2*2,87"3NP</t>
  </si>
  <si>
    <t>69</t>
  </si>
  <si>
    <t>962032230</t>
  </si>
  <si>
    <t>Bourání zdiva nadzákladového z cihel nebo tvárnic z cihel pálených nebo vápenopískových, na maltu vápennou nebo vápenocementovou, objemu do 1 m3</t>
  </si>
  <si>
    <t>61073822</t>
  </si>
  <si>
    <t xml:space="preserve">Poznámka k souboru cen:_x000D_
1. Bourání pilířů o průřezu přes 0,36 m2 se oceňuje příslušnými cenami -2230, -2231, -2240, -2241,-2253 a -2254 jako bourání zdiva nadzákladového cihelného. </t>
  </si>
  <si>
    <t>0,32*0,3*1,9*2"1PP</t>
  </si>
  <si>
    <t>2,23*3,13*0,25"1NP</t>
  </si>
  <si>
    <t>2,23*3,15*0,18"2NP</t>
  </si>
  <si>
    <t>1,5*2,87*0,17</t>
  </si>
  <si>
    <t>70</t>
  </si>
  <si>
    <t>963011512</t>
  </si>
  <si>
    <t>Bourání stropů z tvárnic pálených do nosníků ocelových, bez jejich vybourání a odklizení, tloušťky do 150 mm</t>
  </si>
  <si>
    <t>1714942870</t>
  </si>
  <si>
    <t>3*2,3"1PP</t>
  </si>
  <si>
    <t>71</t>
  </si>
  <si>
    <t>965042241</t>
  </si>
  <si>
    <t>Bourání mazanin betonových nebo z litého asfaltu tl. přes 100 mm, plochy přes 4 m2</t>
  </si>
  <si>
    <t>-2039923758</t>
  </si>
  <si>
    <t>9*0,75*0,7*0,15</t>
  </si>
  <si>
    <t>2,3*2,1*0,2</t>
  </si>
  <si>
    <t>72</t>
  </si>
  <si>
    <t>965083122</t>
  </si>
  <si>
    <t>Odstranění násypu mezi stropními trámy tl. do 200 mm, plochy přes 2 m2</t>
  </si>
  <si>
    <t>-460108526</t>
  </si>
  <si>
    <t>3*2,3*0,2*2"1+2NP</t>
  </si>
  <si>
    <t>2,23*2,2*0,2"3NP</t>
  </si>
  <si>
    <t>73</t>
  </si>
  <si>
    <t>967031132</t>
  </si>
  <si>
    <t>Přisekání (špicování) plošné nebo rovných ostění zdiva z cihel pálených rovných ostění, bez odstupu, po hrubém vybourání otvorů, na maltu vápennou nebo vápenocementovou</t>
  </si>
  <si>
    <t>267914319</t>
  </si>
  <si>
    <t>6*0,3*2*2</t>
  </si>
  <si>
    <t>74</t>
  </si>
  <si>
    <t>967031734</t>
  </si>
  <si>
    <t>Přisekání (špicování) plošné nebo rovných ostění zdiva z cihel pálených plošné, na maltu vápennou nebo vápenocementovou, tl. na maltu vápennou nebo vápenocementovou, tl. do 300 mm</t>
  </si>
  <si>
    <t>-433776779</t>
  </si>
  <si>
    <t>(2,175+2,355+2,48)*1</t>
  </si>
  <si>
    <t>75</t>
  </si>
  <si>
    <t>968062375</t>
  </si>
  <si>
    <t>Vybourání dřevěných rámů oken s křídly, dveřních zárubní, vrat, stěn, ostění nebo obkladů rámů oken s křídly zdvojených, plochy do 2 m2</t>
  </si>
  <si>
    <t>-1827601439</t>
  </si>
  <si>
    <t xml:space="preserve">Poznámka k souboru cen:_x000D_
1. V cenách -2244 až -2747 jsou započteny i náklady na vyvěšení křídel. </t>
  </si>
  <si>
    <t>0,97*1,61</t>
  </si>
  <si>
    <t>76</t>
  </si>
  <si>
    <t>968062456</t>
  </si>
  <si>
    <t>Vybourání dřevěných rámů oken s křídly, dveřních zárubní, vrat, stěn, ostění nebo obkladů dveřních zárubní, plochy přes 2 m2</t>
  </si>
  <si>
    <t>-1407863862</t>
  </si>
  <si>
    <t>1*2,3+1,4*2,3*2"1NP</t>
  </si>
  <si>
    <t>0,8*2,15+1,16*2,15*3"2NP</t>
  </si>
  <si>
    <t>0,8*2*7"3NP</t>
  </si>
  <si>
    <t>77</t>
  </si>
  <si>
    <t>971033371</t>
  </si>
  <si>
    <t>Vybourání otvorů ve zdivu základovém nebo nadzákladovém z cihel, tvárnic, příčkovek z cihel pálených na maltu vápennou nebo vápenocementovou plochy do 0,09 m2, tl. do 750 mm</t>
  </si>
  <si>
    <t>-775235949</t>
  </si>
  <si>
    <t>78</t>
  </si>
  <si>
    <t>971033681</t>
  </si>
  <si>
    <t>Vybourání otvorů ve zdivu základovém nebo nadzákladovém z cihel, tvárnic, příčkovek z cihel pálených na maltu vápennou nebo vápenocementovou plochy do 4 m2, tl. do 900 mm</t>
  </si>
  <si>
    <t>698673726</t>
  </si>
  <si>
    <t>1,2*2,18*0,63</t>
  </si>
  <si>
    <t>79</t>
  </si>
  <si>
    <t>974029666</t>
  </si>
  <si>
    <t>Vysekání rýh ve zdivu kamenném pro vtahování nosníků, před vybouráním otvoru do hl. 150 mm, při výšce nosníku do 250 mm</t>
  </si>
  <si>
    <t>1367765032</t>
  </si>
  <si>
    <t xml:space="preserve">Poznámka k souboru cen:_x000D_
1. Ceny -9121 až -9669 lze použít i pro vysekávání ve zdivu z cihel pálených na maltu cementovou a ve zdivu smíšeném. </t>
  </si>
  <si>
    <t>2,2*4</t>
  </si>
  <si>
    <t>80</t>
  </si>
  <si>
    <t>974031165</t>
  </si>
  <si>
    <t>Vysekání rýh ve zdivu cihelném na maltu vápennou nebo vápenocementovou do hl. 150 mm a šířky do 200 mm</t>
  </si>
  <si>
    <t>-1099956313</t>
  </si>
  <si>
    <t>3,15"2NP</t>
  </si>
  <si>
    <t>81</t>
  </si>
  <si>
    <t>977312112</t>
  </si>
  <si>
    <t>Řezání stávajících betonových mazanin s vyztužením hloubky přes 50 do 100 mm</t>
  </si>
  <si>
    <t>-2071489906</t>
  </si>
  <si>
    <t>2,23*3"teraco</t>
  </si>
  <si>
    <t>82</t>
  </si>
  <si>
    <t>977312113</t>
  </si>
  <si>
    <t>Řezání stávajících betonových mazanin s vyztužením hloubky přes 100 do 150 mm</t>
  </si>
  <si>
    <t>-1456602984</t>
  </si>
  <si>
    <t>9,075+0,7*2</t>
  </si>
  <si>
    <t>83</t>
  </si>
  <si>
    <t>978013191</t>
  </si>
  <si>
    <t>Otlučení vápenných nebo vápenocementových omítek vnitřních ploch stěn s vyškrabáním spar, s očištěním zdiva, v rozsahu přes 50 do 100 %</t>
  </si>
  <si>
    <t>-809179046</t>
  </si>
  <si>
    <t xml:space="preserve">Poznámka k souboru cen:_x000D_
1. Položky lze použít i pro ocenění otlučení sádrových, hliněných apod. vnitřních omítek. </t>
  </si>
  <si>
    <t>(5,04+4,92+0,3*2)*2"1PP</t>
  </si>
  <si>
    <t>(5,064+0,4+4,92)*2,0"3NP</t>
  </si>
  <si>
    <t>84</t>
  </si>
  <si>
    <t>985111111</t>
  </si>
  <si>
    <t>Otlučení nebo odsekání vrstev omítek stěn</t>
  </si>
  <si>
    <t>832991485</t>
  </si>
  <si>
    <t xml:space="preserve">Poznámka k souboru cen:_x000D_
1. Množství měrných jednotek se určuje v m2 odsekané nebo otlučené plochy. 2. V cenách -1111 až -1131 jsou započteny i náklady na: a) otlučení staré malty ze zdiva a vyčištění spár, b) odstranění zbytků malty z líce zdiva ocelovým kartáčem. 3. V cenách -1211 až -1233 jsou započteny i náklady na odsekání vrstvy rozrušeného betonu. 4. V cenách nejsou započteny náklady na tryskání pokladu pískem, očištění pokladu stlačeným vzduchem nebo tlakovou vodou; tyto práce se oceňují cenami souboru cen 985 13- Očištění ploch. </t>
  </si>
  <si>
    <t>9,9*1,8*2"výtah pod vatu</t>
  </si>
  <si>
    <t>85</t>
  </si>
  <si>
    <t>985331213</t>
  </si>
  <si>
    <t>Dodatečné vlepování betonářské výztuže včetně vyvrtání a vyčištění otvoru chemickou maltou průměr výztuže 12 mm</t>
  </si>
  <si>
    <t>-257462415</t>
  </si>
  <si>
    <t xml:space="preserve">Poznámka k souboru cen:_x000D_
1. Množství měrných jednotek se určuje v m délky vyvrtaného otvoru pro zasunutí výztuže. 2. V cenách jsou započteny i náklady na: a) rozměření, vrtání a spotřebu vrtáků, b) vyčištění otvoru, vyplnění otvorů maltou včetně dodání materiálu, c) zasunutí betonářské výztuže do otvoru vyplněného maltou. 3. V cenách nejsou započteny náklady na dodání betonářské výztuže. </t>
  </si>
  <si>
    <t>0,2*20</t>
  </si>
  <si>
    <t>86</t>
  </si>
  <si>
    <t>98542111R</t>
  </si>
  <si>
    <t>Injektáž hydrokrémem dle PD včetně vrtů</t>
  </si>
  <si>
    <t>2072764971</t>
  </si>
  <si>
    <t>997</t>
  </si>
  <si>
    <t>Přesun sutě</t>
  </si>
  <si>
    <t>87</t>
  </si>
  <si>
    <t>997013311</t>
  </si>
  <si>
    <t>Shoz suti montáž a demontáž shozu výšky do 10 m</t>
  </si>
  <si>
    <t>666550892</t>
  </si>
  <si>
    <t xml:space="preserve">Poznámka k souboru cen:_x000D_
1. Shozy vyšší než 75 m se oceňují individuálně. 2. Výškou se rozumí vzdálenost od vyústění shozu do úrovně plnícího trychtýře. </t>
  </si>
  <si>
    <t>88</t>
  </si>
  <si>
    <t>997013321</t>
  </si>
  <si>
    <t>Shoz suti montáž a demontáž shozu výšky Příplatek za první a každý další den použití shozu k ceně -3311</t>
  </si>
  <si>
    <t>-1646547457</t>
  </si>
  <si>
    <t>7,000*30</t>
  </si>
  <si>
    <t>89</t>
  </si>
  <si>
    <t>997013501</t>
  </si>
  <si>
    <t>Odvoz suti a vybouraných hmot na skládku nebo meziskládku se složením, na vzdálenost do 1 km</t>
  </si>
  <si>
    <t>1128146770</t>
  </si>
  <si>
    <t xml:space="preserve">Poznámka k souboru cen:_x000D_
1. Délka odvozu suti je vzdálenost od místa naložení suti na dopravní prostředek až po místo složení na určené skládce nebo meziskládce. 2. V ceně -3501 jsou započteny i náklady na složení suti na skládku nebo meziskládku. 3. Ceny jsou určeny pro odvoz suti na skládku nebo meziskládku jakýmkoliv způsobem silniční dopravy (i prostřednictvím kontejnerů). 4. Odvoz suti z meziskládky se oceňuje cenou 997 01-3511. </t>
  </si>
  <si>
    <t>90</t>
  </si>
  <si>
    <t>997013509</t>
  </si>
  <si>
    <t>Odvoz suti a vybouraných hmot na skládku nebo meziskládku se složením, na vzdálenost Příplatek k ceně za každý další i započatý 1 km přes 1 km</t>
  </si>
  <si>
    <t>-1141522521</t>
  </si>
  <si>
    <t>45,972*15 'Přepočtené koeficientem množství</t>
  </si>
  <si>
    <t>91</t>
  </si>
  <si>
    <t>997013831</t>
  </si>
  <si>
    <t>Poplatek za uložení stavebního odpadu na skládce (skládkovné) směsného</t>
  </si>
  <si>
    <t>280337011</t>
  </si>
  <si>
    <t xml:space="preserve">Poznámka k souboru cen:_x000D_
1. Ceny uvedené v souboru lze po dohodě upravit podle místních podmínek. 2. Uložení odpadů neuvedených v souboru cen se oceňuje individuálně. 3. V cenách je započítán poplatek za ukládaní odpadu dle zákona 185/2001 Sb. 4. Případné drcení stavebního odpadu lze ocenit souborem cen 997 00-60 Drcení stavebního odpadu z katalogu 800-6 Demolice objektů. </t>
  </si>
  <si>
    <t>998</t>
  </si>
  <si>
    <t>Přesun hmot</t>
  </si>
  <si>
    <t>92</t>
  </si>
  <si>
    <t>998011002</t>
  </si>
  <si>
    <t>Přesun hmot pro budovy občanské výstavby, bydlení, výrobu a služby s nosnou svislou konstrukcí zděnou z cihel, tvárnic nebo kamene vodorovná dopravní vzdálenost do 100 m pro budovy výšky přes 6 do 12 m</t>
  </si>
  <si>
    <t>-1986524135</t>
  </si>
  <si>
    <t xml:space="preserve">Poznámka k souboru cen:_x000D_
1. Ceny -7001 až -7006 lze použít v případě, kdy dochází ke ztížení přesunu např. tím, že není možné instalovat jeřáb. 2. K cenám -7001 až -7006 lze použít příplatky za zvětšený přesun -1014 až -1019, -2034 až -2039 nebo -2114 až 2119. 3. Jestliže pro svislý přesun používá zařízení investora (např. výtah v budově), užijí se pro ocenění přesunu hmot ceny stanovené pro nejmenší výšku, tj. 6 m. </t>
  </si>
  <si>
    <t>PSV</t>
  </si>
  <si>
    <t>Práce a dodávky PSV</t>
  </si>
  <si>
    <t>711</t>
  </si>
  <si>
    <t>Izolace proti vodě, vlhkosti a plynům</t>
  </si>
  <si>
    <t>93</t>
  </si>
  <si>
    <t>711132230</t>
  </si>
  <si>
    <t>Izolace proti zemní vlhkosti a beztlakové podpovrchové vodě pásy na sucho na ploše svislé S tvarovaná folie z PVC [TECHNODREN] vrstva ochranná, odvětrávací a drenážní [typ 2015 Z1] výška nopku 20 mm, tl. folie 0,70 mm</t>
  </si>
  <si>
    <t>-1588249685</t>
  </si>
  <si>
    <t xml:space="preserve">Poznámka k souboru cen:_x000D_
1. Ceny jsou určeny i pro oceňování ochrany hlavní hydroizolační vrstvy. 2. V cenách izolace svislé jsou započteny i náklady na přibití pásů hřeby. 3. Izolace proti radonu se oceňuje cenami -1220 a -2220. </t>
  </si>
  <si>
    <t>9*0,8</t>
  </si>
  <si>
    <t>94</t>
  </si>
  <si>
    <t>711161382</t>
  </si>
  <si>
    <t>Izolace proti zemní vlhkosti nopovými foliemi [FONDALINE] ukončení izolace lištou provětrávací</t>
  </si>
  <si>
    <t>-2124765815</t>
  </si>
  <si>
    <t xml:space="preserve">Poznámka k souboru cen:_x000D_
1. V cenách -1302 až -1361 nejsou započteny náklady na ukončení izolace lištou. 2. Prostupy izolací se oceňují cenami souboru 711 76 - Provedení detailů fóliemi. </t>
  </si>
  <si>
    <t>95</t>
  </si>
  <si>
    <t>711413111</t>
  </si>
  <si>
    <t>Izolace proti povrchové a podpovrchové vodě natěradly a tmely za studena [SCHOMBURG] na ploše vodorovné V těsnicí hmotou [COMBIFLEX- C2] dvousložkovou bitumenovou</t>
  </si>
  <si>
    <t>-1178595192</t>
  </si>
  <si>
    <t>2,48*2,6*2</t>
  </si>
  <si>
    <t>1,45*0,63*2</t>
  </si>
  <si>
    <t>96</t>
  </si>
  <si>
    <t>711413121</t>
  </si>
  <si>
    <t>Izolace proti povrchové a podpovrchové vodě natěradly a tmely za studena [SCHOMBURG] na ploše svislé S těsnicí hmotou [COMBIFLEX- C2] dvousložkovou bitumenovou</t>
  </si>
  <si>
    <t>1661368595</t>
  </si>
  <si>
    <t>(2,17+2,355+2,1)*0,8*2</t>
  </si>
  <si>
    <t>7,1*0,8*2</t>
  </si>
  <si>
    <t>97</t>
  </si>
  <si>
    <t>998711102</t>
  </si>
  <si>
    <t>Přesun hmot pro izolace proti vodě, vlhkosti a plynům stanovený z hmotnosti přesunovaného materiálu vodorovná dopravní vzdálenost do 50 m v objektech výšky přes 6 do 12 m</t>
  </si>
  <si>
    <t>372165566</t>
  </si>
  <si>
    <t xml:space="preserve">Poznámka k souboru cen:_x000D_
1. Ceny pro přesun hmot stanovený z hmotnosti přesunovaného materiálu se používají tehdy, pokud je možné určit hmotnost za celý stavební díl. Do této hmotnosti se započítává i hmotnost materiálů oceňovaných ve specifikaci. 2. Pokud nelze jednoznačně stanovit hmotnost přesunovaných materiálů, lze pro výpočet přesunu hmot použít orientačně procentní sazbu. Touto sazbou se vynásobí rozpočtové náklady za celý stavební díl včetně nákladů na materiál ve specifikacích. 3. Příplatek k cenám -1181 pro přesun prováděný bez použití mechanizace, tj. za ztížených podmínek, lze použít pouze pro hmotnost materiálu, která se tímto způsobem skutečně přemísťuje. </t>
  </si>
  <si>
    <t>713</t>
  </si>
  <si>
    <t>Izolace tepelné</t>
  </si>
  <si>
    <t>98</t>
  </si>
  <si>
    <t>713110851</t>
  </si>
  <si>
    <t>Odstranění tepelné izolace běžných stavebních konstrukcí z rohoží, pásů, dílců, desek, bloků stropů nebo podhledů připevněných lepením do 100 mm z polystyrenu, tloušťka izolace</t>
  </si>
  <si>
    <t>-1545131638</t>
  </si>
  <si>
    <t xml:space="preserve">Poznámka k souboru cen:_x000D_
1. Ceny se používají pro odstraňování jednovrstvé a dvouvrstvé izolace, další vrstvy se oceňují individuálně. 2. U cen odstraňování polystyrenu připevněného lepením nerozlišujeme způsob nalepení. 3. V ceně nejsou započteny náklady na odstranění separačních vrstev. Tyto práce lze oceňovat příslušnými cenami katalogu 800–711 Izolace proti vodě, vlhkosti a plynům. </t>
  </si>
  <si>
    <t>2,23*3"1PP</t>
  </si>
  <si>
    <t>99</t>
  </si>
  <si>
    <t>713111111</t>
  </si>
  <si>
    <t>Montáž tepelné izolace stropů rohožemi, pásy, dílci, deskami, bloky (izolační materiál ve specifikaci) vrchem bez překrytí lepenkou kladenými volně</t>
  </si>
  <si>
    <t>1840534895</t>
  </si>
  <si>
    <t>2,8*3,5*2</t>
  </si>
  <si>
    <t>100</t>
  </si>
  <si>
    <t>631481050</t>
  </si>
  <si>
    <t>deska izolační minerální střešní λ-0.038 600x1200 mm tl. 120 mm</t>
  </si>
  <si>
    <t>-1569915919</t>
  </si>
  <si>
    <t>19,6*1,02 'Přepočtené koeficientem množství</t>
  </si>
  <si>
    <t>101</t>
  </si>
  <si>
    <t>713111127</t>
  </si>
  <si>
    <t>Montáž tepelné izolace stropů rohožemi, pásy, dílci, deskami, bloky (izolační materiál ve specifikaci) rovných spodem lepením celoplošně</t>
  </si>
  <si>
    <t>-296003840</t>
  </si>
  <si>
    <t>2,23*0,9</t>
  </si>
  <si>
    <t>102</t>
  </si>
  <si>
    <t>283765260</t>
  </si>
  <si>
    <t>deska izolační s oboustranným rounem s rastrem 1250 x 625 x 60 mm</t>
  </si>
  <si>
    <t>-659756257</t>
  </si>
  <si>
    <t>2,007*1,02 'Přepočtené koeficientem množství</t>
  </si>
  <si>
    <t>103</t>
  </si>
  <si>
    <t>713291132</t>
  </si>
  <si>
    <t>Montáž tepelné izolace chlazených a temperovaných místností - doplňky a konstrukční součásti parotěsné zábrany stropů vrchem fólií</t>
  </si>
  <si>
    <t>-1565891305</t>
  </si>
  <si>
    <t>8,8*2</t>
  </si>
  <si>
    <t>104</t>
  </si>
  <si>
    <t>283292100</t>
  </si>
  <si>
    <t>folie podstřešní parotěsná PE role 1,5 x 50 m</t>
  </si>
  <si>
    <t>-413986151</t>
  </si>
  <si>
    <t>8,8*1,1 'Přepočtené koeficientem množství</t>
  </si>
  <si>
    <t>105</t>
  </si>
  <si>
    <t>283292930</t>
  </si>
  <si>
    <t>membrána podstřešní (reakce na oheň - třída E) 115 g/m2, barva červená</t>
  </si>
  <si>
    <t>-203665104</t>
  </si>
  <si>
    <t>106</t>
  </si>
  <si>
    <t>998713102</t>
  </si>
  <si>
    <t>Přesun hmot pro izolace tepelné stanovený z hmotnosti přesunovaného materiálu vodorovná dopravní vzdálenost do 50 m v objektech výšky přes 6 m do 12 m</t>
  </si>
  <si>
    <t>-332213669</t>
  </si>
  <si>
    <t xml:space="preserve">Poznámka k souboru cen:_x000D_
1. Ceny pro přesun hmot stanovený z hmotnosti přesunovaného materiálu se používají tehdy, pokud je možné určit hmotnost za celý stavební díl. Do této hmotnosti se započítává i hmotnost materiálů oceňovaných ve specifikaci. 2. Pokud nelze jednoznačně stanovit hmotnost přesunovaných materiálů, lze pro výpočet přesunu hmot použít orientačně procentní sazbu. Touto sazbou se vynásobí rozpočtové náklady za celý stavební díl včetně nákladů na materiál ve specifikacích. 3. Příplatek k cenám -3181 pro přesun prováděný bez použití mechanizace, tj. za ztížených podmínek, lze použít pouze pro hmotnost materiálu, která se tímto způsobem skutečně přemísťuje. </t>
  </si>
  <si>
    <t>725</t>
  </si>
  <si>
    <t>Zdravotechnika - zařizovací předměty</t>
  </si>
  <si>
    <t>107</t>
  </si>
  <si>
    <t>725291641</t>
  </si>
  <si>
    <t>Doplňky zařízení koupelen a záchodů nerezové madlo 80cm dle TP1</t>
  </si>
  <si>
    <t>soubor</t>
  </si>
  <si>
    <t>1715794200</t>
  </si>
  <si>
    <t>108</t>
  </si>
  <si>
    <t>7252916R1</t>
  </si>
  <si>
    <t>Doplňky zařízení koupelen a záchodů nerezové madlo sklopné dle TP 2</t>
  </si>
  <si>
    <t>-822840023</t>
  </si>
  <si>
    <t>109</t>
  </si>
  <si>
    <t>7252916R2</t>
  </si>
  <si>
    <t>Doplňky zařízení koupelen a záchodů nerezové madlo svidlé dle TP 3</t>
  </si>
  <si>
    <t>-126093556</t>
  </si>
  <si>
    <t>110</t>
  </si>
  <si>
    <t>7252916R3</t>
  </si>
  <si>
    <t>Doplňky zařízení koupelen a záchodů nerezové zrcadlo dle TP 4</t>
  </si>
  <si>
    <t>1079731817</t>
  </si>
  <si>
    <t>111</t>
  </si>
  <si>
    <t>7252916R4</t>
  </si>
  <si>
    <t>Doplňky zařízení koupelen a záchodů sklopný pult dle TP 5</t>
  </si>
  <si>
    <t>1878529396</t>
  </si>
  <si>
    <t>751</t>
  </si>
  <si>
    <t>Vzduchotechnika</t>
  </si>
  <si>
    <t>112</t>
  </si>
  <si>
    <t>751398041</t>
  </si>
  <si>
    <t>Montáž ostatních zařízení protidešťové žaluzie nebo žaluziové klapky na kruhové potrubí, průměru do 300 mm</t>
  </si>
  <si>
    <t>-2062006084</t>
  </si>
  <si>
    <t>113</t>
  </si>
  <si>
    <t>42972963R</t>
  </si>
  <si>
    <t>žaluzie protidešťové pozinkovaný plech 300 mm</t>
  </si>
  <si>
    <t>217342510</t>
  </si>
  <si>
    <t>114</t>
  </si>
  <si>
    <t>751511183</t>
  </si>
  <si>
    <t>Montáž potrubí plechového skupiny I kruhového bez příruby tloušťky plechu 0,6 mm, průměru přes 200 do 300 mm</t>
  </si>
  <si>
    <t>-20315605</t>
  </si>
  <si>
    <t>115</t>
  </si>
  <si>
    <t>429810190</t>
  </si>
  <si>
    <t>trouba kruhová spirálně vinutá pozinkovaná D 300 mm  tl. 0,60</t>
  </si>
  <si>
    <t>1957963270</t>
  </si>
  <si>
    <t>762</t>
  </si>
  <si>
    <t>Konstrukce tesařské</t>
  </si>
  <si>
    <t>116</t>
  </si>
  <si>
    <t>762083111</t>
  </si>
  <si>
    <t>Práce společné pro tesařské konstrukce impregnace řeziva máčením proti dřevokaznému hmyzu a houbám, třída ohrožení 1 a 2 (dřevo v interiéru)</t>
  </si>
  <si>
    <t>-886906933</t>
  </si>
  <si>
    <t xml:space="preserve">Poznámka k souboru cen:_x000D_
1. Soubor cen 762 08-3 Impregnace řeziva neobsahuje položky pro ocenění imregnace řeziva nátěrem; tyto se oceňují příslušnými cenami souboru cen 783 2. -31.1 Napouštěcí nátěr tesařských konstrukcí, katalogu 800-783 Nátěry. 2. Soubor cen 762 08-5 Montáž ocelových spojovacích prostředků neobsahuje položky pro ocenění chemických kotev; tyto lze ocenit příslušnými cenami souboru cen 953 96 Kotvy chemické, katalogu 801-1 Budovy a haly - konstrukce zděné a monolitické. 3. V cenách 762 08-5 nejsou započteny náklady na dodávku spojovacích prostředků; tato dodávka se oceňuje ve specifikaci. 4. U položek 762 08-6 se určení cen řídí hmotností jednotlivě montovaného dílu konstrukce, dodávka veškerého materiálu se oceňuje ve specifikaci. </t>
  </si>
  <si>
    <t>117</t>
  </si>
  <si>
    <t>762111811</t>
  </si>
  <si>
    <t>Demontáž stěn a příček z hranolků, fošen nebo latí</t>
  </si>
  <si>
    <t>831045181</t>
  </si>
  <si>
    <t>2,23*2,9"3NP</t>
  </si>
  <si>
    <t>118</t>
  </si>
  <si>
    <t>762214811</t>
  </si>
  <si>
    <t>Demontáž schodiště se zábradlím přímočarých nebo křivočarých z prken nebo fošen s podstupnicemi, šířky přes 1,00 do 1,50 m</t>
  </si>
  <si>
    <t>-334980238</t>
  </si>
  <si>
    <t>1,1*19</t>
  </si>
  <si>
    <t>119</t>
  </si>
  <si>
    <t>762524911</t>
  </si>
  <si>
    <t>Podlahy tesařské položení polštářů tl. do 100 mm s nastavením a příložkami</t>
  </si>
  <si>
    <t>-779218484</t>
  </si>
  <si>
    <t xml:space="preserve">Poznámka k souboru cen:_x000D_
1. U položek vyřezání části podlahy -1921 až -1964 se množství měrných jednotek určuje v m součtem délek jednotlivých řezů. 2. U položek -2911, -4911 a -5911 se množství měrných jednotek určuje v m součtem délek jednotlivých prvků. 3. Tyto položky lze použít i pro ocenění podlahových konstrukcí podkladových. </t>
  </si>
  <si>
    <t>1,2*4</t>
  </si>
  <si>
    <t>120</t>
  </si>
  <si>
    <t>762811811</t>
  </si>
  <si>
    <t>Demontáž záklopů stropů vrchních a zapuštěných z hrubých prken, tl. do 32 mm</t>
  </si>
  <si>
    <t>692862890</t>
  </si>
  <si>
    <t>3*2,3*2"1+2NP</t>
  </si>
  <si>
    <t>2,23*2,2"3NP</t>
  </si>
  <si>
    <t>121</t>
  </si>
  <si>
    <t>762811922</t>
  </si>
  <si>
    <t>Záklop stropů vyřezání částí záklopu nebo podbíjení z prken tl. do 32 mm, plochy jednotlivě přes 0,25 do 1,00 m2</t>
  </si>
  <si>
    <t>1357428213</t>
  </si>
  <si>
    <t xml:space="preserve">Poznámka k souboru cen:_x000D_
1. U položek vyřezání části záklopu nebo podbíjení -1921 až -1964 se množství měrných jednotek určuje v m součtem délek jednotlivých řezů. </t>
  </si>
  <si>
    <t>1,3*0,7*2</t>
  </si>
  <si>
    <t>122</t>
  </si>
  <si>
    <t>762812963</t>
  </si>
  <si>
    <t>Záklop stropů zabednění částí záklopu z desek (materiál ve specifikaci) tvrdých (cementotřískových, cementových, dřevoštěpkových apod), otvoru plochy jednotlivě přes 1,00 do 4,00 m2</t>
  </si>
  <si>
    <t>-1596870978</t>
  </si>
  <si>
    <t>2,500*0,9</t>
  </si>
  <si>
    <t>123</t>
  </si>
  <si>
    <t>607262800</t>
  </si>
  <si>
    <t>deska dřevoštěpková OSB perodrážka nebroušená 2500x675x25 mm</t>
  </si>
  <si>
    <t>-1756082378</t>
  </si>
  <si>
    <t>2,25*1,08 'Přepočtené koeficientem množství</t>
  </si>
  <si>
    <t>124</t>
  </si>
  <si>
    <t>762822820</t>
  </si>
  <si>
    <t>Demontáž stropních trámů z hraněného řeziva, průřezové plochy přes 144 do 288 cm2</t>
  </si>
  <si>
    <t>-329384155</t>
  </si>
  <si>
    <t>2,3*4*3</t>
  </si>
  <si>
    <t>125</t>
  </si>
  <si>
    <t>762822924</t>
  </si>
  <si>
    <t>Nosná konstrukce stropů doplnění části stropního trámu z hranolů, nebo hranolků (materiál v ceně), průřezové plochy přes 288 do 450 cm2</t>
  </si>
  <si>
    <t>-1179539271</t>
  </si>
  <si>
    <t xml:space="preserve">Poznámka k souboru cen:_x000D_
1. Množství měrných jednotek se určuje v m součtem délek jednotlivých prvků. </t>
  </si>
  <si>
    <t>126</t>
  </si>
  <si>
    <t>762841812</t>
  </si>
  <si>
    <t>Demontáž podbíjení obkladů stropů a střech sklonu do 60 st. z hrubých prken tl. do 35 mm s omítkou</t>
  </si>
  <si>
    <t>-208861146</t>
  </si>
  <si>
    <t>127</t>
  </si>
  <si>
    <t>998762102</t>
  </si>
  <si>
    <t>Přesun hmot pro konstrukce tesařské stanovený z hmotnosti přesunovaného materiálu vodorovná dopravní vzdálenost do 50 m v objektech výšky přes 6 do 12 m</t>
  </si>
  <si>
    <t>-213430778</t>
  </si>
  <si>
    <t xml:space="preserve">Poznámka k souboru cen:_x000D_
1. Ceny pro přesun hmot stanovený z hmotnosti přesunovaného materiálu se používají tehdy, pokud je možné určit hmotnost za celý stavební díl. Do této hmotnosti se započítává i hmotnost materiálů oceňovaných ve specifikaci. 2. Pokud nelze jednoznačně stanovit hmotnost přesunovaných materiálů, lze pro výpočet přesunu hmot použít orientačně procentní sazbu. Touto sazbou se vynásobí rozpočtové náklady za celý stavební díl včetně nákladů na materiál ve specifikacích. 3. Příplatek k cenám -2181 pro přesun prováděný bez použití mechanizace, tj. za ztížených podmínek, lze použít pouze pro hmotnost materiálu, která se tímto způsobem skutečně přemísťuje. </t>
  </si>
  <si>
    <t>763</t>
  </si>
  <si>
    <t>Konstrukce suché výstavby</t>
  </si>
  <si>
    <t>128</t>
  </si>
  <si>
    <t>763121467</t>
  </si>
  <si>
    <t>Stěna předsazená ze sádrokartonových desek s nosnou konstrukcí z ocelových profilů CW, UW dvojitě opláštěná deskami protipožárními impregnovanými H2DF tl. 2 x 12,5 mm, TI tl. 50 mm 50 kg/m3, EI 45 stěna tl. 125 mm, profil 100</t>
  </si>
  <si>
    <t>691962059</t>
  </si>
  <si>
    <t xml:space="preserve">Poznámka k souboru cen:_x000D_
1. V cenách jsou započteny i náklady na tmelení a výztužnou pásku. 2. V cenách nejsou započteny náklady na základní penetrační nátěr; tyto se oceňují cenou 763 12-1714. 3. Ceny pro předsazené stěny lepené celoplošně jsou určeny pro lepení na rovný podklad, lepené na bochánky jsou určeny pro podklad o nerovnosti do 20 mm a lepené na pásky jsou určeny pro podklad o nerovnosti přes 20 mm. 4. Ceny -1611 a -1612 Montáž nosné konstrukce je stanoveny pro m2 plochy předsazené stěny. 5. V ceně -1611 a -1612 nejsou započteny náklady na profily; tyto se oceňují ve specifikaci. Doporučené množství na 1 m2 stěny je: a) 1,9 m profilu CW a 0,8 m profilu UW u ceny. -1611, b) 1,9 m profilu CD a 0,5 m profilu UD u ceny -1612. 6. V cenách -1621 až -1641 Montáž desek nejsou započteny náklady na desky; tato dodávka se oceňuje ve specifikaci. 7. Ostatní konstrukce a práce a příplatky, neuvedené v tomto souboru cen, se oceňují cenami 763 11-17.. pro příčky ze sádrokartonových desek. </t>
  </si>
  <si>
    <t>2,5*1,4</t>
  </si>
  <si>
    <t>129</t>
  </si>
  <si>
    <t>763121811</t>
  </si>
  <si>
    <t>Demontáž předsazených nebo šachtových stěn ze sádrokartonových desek s nosnou konstrukcí z ocelových profilů jednoduchých, opláštění jednoduché</t>
  </si>
  <si>
    <t>-1447378990</t>
  </si>
  <si>
    <t xml:space="preserve">Poznámka k souboru cen:_x000D_
1. Ceny -1811 a -1823 jsou určeny pro kompletní demontáž předsazené nebo šachtové stěny, tj. nosné konstrukce, desek i tepelné izolace. </t>
  </si>
  <si>
    <t>1*2,3"3NP dveře</t>
  </si>
  <si>
    <t>130</t>
  </si>
  <si>
    <t>763131412</t>
  </si>
  <si>
    <t>Podhled ze sádrokartonových desek dvouvrstvá zavěšená spodní konstrukce z ocelových profilů CD, UD jednoduše opláštěná deskou standardní A, tl. 12,5 mm, TI tl. 100 mm</t>
  </si>
  <si>
    <t>1785679935</t>
  </si>
  <si>
    <t xml:space="preserve">Poznámka k souboru cen:_x000D_
1. V cenách jsou započteny i náklady na tmelení a výztužnou pásku. 2. V cenách nejsou započteny náklady na základní penetrační nátěr; tyto se oceňují cenou -1714. 3. Ceny 763 13-13 lze použít i pro dvouvrstvou dřevěnou spodní konstrukci s nosnými latěmi 60 x 40 mm a montážnímu latěmi 48 x 24 mm. 4. Ceny -1611 až -1613 Montáž nosné konstrukce je stanoveny pro m2 plochy podhledu. 5. V ceně -1611 nejsou započteny náklady na dřevo a v cenách -2612 a -2613 náklady na profily; tyto se oceňují ve specifikaci. Doporučené množství na 1 m2 příčky je 3,0 m profilu CD a 0,9 m profilu UD. 6. V cenách -1621 až -1624 Montáž desek nejsou započteny náklady na desky; tato dodávka se oceňuje ve specifikaci. 7. V ceně -1763 Příplatek za průhyb nosného stropu přes 20 mm je započtena pouze montáž, atypický profil se oceňuje individuálně ve specifikaci. </t>
  </si>
  <si>
    <t>2,23*1*3+9,4</t>
  </si>
  <si>
    <t>9,8</t>
  </si>
  <si>
    <t>131</t>
  </si>
  <si>
    <t>763131712</t>
  </si>
  <si>
    <t>Podhled ze sádrokartonových desek ostatní práce a konstrukce na podhledech ze sádrokartonových desek napojení na jiný druh podhledu</t>
  </si>
  <si>
    <t>985878167</t>
  </si>
  <si>
    <t>2,23*3</t>
  </si>
  <si>
    <t>132</t>
  </si>
  <si>
    <t>763131714</t>
  </si>
  <si>
    <t>Podhled ze sádrokartonových desek ostatní práce a konstrukce na podhledech ze sádrokartonových desek základní penetrační nátěr</t>
  </si>
  <si>
    <t>-309751722</t>
  </si>
  <si>
    <t>25,89</t>
  </si>
  <si>
    <t>133</t>
  </si>
  <si>
    <t>998763102</t>
  </si>
  <si>
    <t>Přesun hmot pro dřevostavby stanovený z hmotnosti přesunovaného materiálu vodorovná dopravní vzdálenost do 50 m v objektech výšky přes 12 do 24 m</t>
  </si>
  <si>
    <t>1085951268</t>
  </si>
  <si>
    <t xml:space="preserve">Poznámka k souboru cen:_x000D_
1. Ceny pro přesun hmot stanovený z hmotnosti přesunovaného materiálu se použijí tehdy, pokud je možné určit hmotnost za celý stavební díl. Do této hmotnosti se započítává i hmotnost materiálů oceňovaných ve specifikaci. 2. Pokud nelze jednoznačně stanovit hmotnost přesunovaných materiálů, lze pro výpočet přesunu hmot použít orientačně procentní sazbu. Touto sazbou se vynásobí rozpočtové náklady za celý stavební díl včetně nákladů na materiál ve specifikacích. 3. Příplatek k cenám -3181 pro přesun prováděný bez použití mechanizace, tj. za ztížených podmínek, lze použít pouze pro hmotnost materiálu, která se tímto způsobem skutečně přemísťuje. U přesunu stanoveného procentní sazbou se ztížení přesunu ocení individuálně. </t>
  </si>
  <si>
    <t>764</t>
  </si>
  <si>
    <t>Konstrukce klempířské</t>
  </si>
  <si>
    <t>134</t>
  </si>
  <si>
    <t>764242432</t>
  </si>
  <si>
    <t>Oplechování střešních prvků z titanzinkového předzvětralého plechu okapu okapovým plechem střechy rovné rš 200 mm - K03</t>
  </si>
  <si>
    <t>879247631</t>
  </si>
  <si>
    <t xml:space="preserve">Poznámka k souboru cen:_x000D_
1. V cenách 764 24-1405 až - 2457 nejsou započteny náklady na podkladní plech. Ten se oceňuje souborem cen 764 01-14..Podkladní plech z pozinkovaného plechu v tl. 1,0 mm a rozvinuté šířce dle rš střešního prvku. </t>
  </si>
  <si>
    <t>135</t>
  </si>
  <si>
    <t>764341413</t>
  </si>
  <si>
    <t>Lemování zdí z titanzinkového předzvětralého plechu boční nebo horní rovných, střech s krytinou skládanou mimo prejzovou rš 130 mm - K04</t>
  </si>
  <si>
    <t>-152640730</t>
  </si>
  <si>
    <t>136</t>
  </si>
  <si>
    <t>764545411</t>
  </si>
  <si>
    <t>Žlab mezistřešní nebo zaatikový z titanzinkového předzvětralého plechu včetně čel a hrdel uložený v lůžku bez háků rš 800 mm - K02</t>
  </si>
  <si>
    <t>-1415408775</t>
  </si>
  <si>
    <t>137</t>
  </si>
  <si>
    <t>764548422</t>
  </si>
  <si>
    <t>Svod z titanzinkového předzvětralého plechu včetně objímek, kolen a odskoků kruhový, průměru 80 mm - K1</t>
  </si>
  <si>
    <t>-104484929</t>
  </si>
  <si>
    <t>766</t>
  </si>
  <si>
    <t>Konstrukce truhlářské</t>
  </si>
  <si>
    <t>138</t>
  </si>
  <si>
    <t>766231113</t>
  </si>
  <si>
    <t>Montáž sklápěcich schodů na půdu s vyřezáním otvoru a kompletizací</t>
  </si>
  <si>
    <t>-1472730233</t>
  </si>
  <si>
    <t xml:space="preserve">Poznámka k souboru cen:_x000D_
1. V ceně -1113 není započtena dodávka montážního materiálu, tato se oceňuje ve specifikaci. 2. V ceně -1113 není započteno olištování; toto olištování se oceňuje cenami 766 69-9741 až -9742 Překrytí spár lištou. </t>
  </si>
  <si>
    <t>139</t>
  </si>
  <si>
    <t>612331660R</t>
  </si>
  <si>
    <t>schody půdní skládací protipožární dřevěné, pro výšku max. 280 cm, 12 schodnic El 30, 120 x 70 cm</t>
  </si>
  <si>
    <t>-427881984</t>
  </si>
  <si>
    <t>140</t>
  </si>
  <si>
    <t>766660191</t>
  </si>
  <si>
    <t>Montáž dveřních křídel dřevěných nebo plastových otevíravých do obložkové zárubně z masivního dřeva s polodrážkou do 800 mm jednokřídlových, šířky</t>
  </si>
  <si>
    <t>-923219908</t>
  </si>
  <si>
    <t xml:space="preserve">Poznámka k souboru cen:_x000D_
1. Cenami -0021 až -0031, -0161 až -0163, -0181 až -0183, se oceňují dveře s protipožární odolností do 30 min. 2. V cenách -0201 až -0272 je započtena i montáž okopného plechu, stavěče křídel a držadel kyvných dveří. 3. V cenách -0311 až -0324 jsou započtené i náklady na osazení kování, vodícího trnu, dorazů, seřízení pojezdů a následné vyrovnání a seřízení dveřních křídel. 4. V cenách -0351 až -0358 jsou započtené i náklady na osazení kování, vodícího trnu, dorazů, seřízení pojezdů na stěnu a následné vyrovnání a seřízení dveřních křídel. 5. V ceně -0722 je započtena montáž zámku, zámkové vložky a osazení štítku s klikou 6. V cenách -0311 až -0324 nejsou započtené náklady na sestavení a osazení stavebního pouzdra, tyto náklady se oceňují cenami souboru cen 642 94-6 . . . Osazení stavebního pouzdra posuvných dveří do zděné příčky, katalogu 801-1 Budovy a haly - zděné a monolitické. </t>
  </si>
  <si>
    <t>141</t>
  </si>
  <si>
    <t>6116019R3</t>
  </si>
  <si>
    <t>dveře dřevěné vnitřní komplet dle specifikace D3</t>
  </si>
  <si>
    <t>2052352721</t>
  </si>
  <si>
    <t>142</t>
  </si>
  <si>
    <t>6116019R4</t>
  </si>
  <si>
    <t>dveře dřevěné vnitřní komplet dle specifikace D4</t>
  </si>
  <si>
    <t>-1357978327</t>
  </si>
  <si>
    <t>143</t>
  </si>
  <si>
    <t>6116019R5</t>
  </si>
  <si>
    <t>dveře dřevěné vnitřní komplet dle specifikace D5</t>
  </si>
  <si>
    <t>1126127627</t>
  </si>
  <si>
    <t>144</t>
  </si>
  <si>
    <t>6116019R6</t>
  </si>
  <si>
    <t>dveře dřevěné vnitřní komplet dle specifikace D6</t>
  </si>
  <si>
    <t>-1388454687</t>
  </si>
  <si>
    <t>145</t>
  </si>
  <si>
    <t>6116019R7</t>
  </si>
  <si>
    <t>dveře dřevěné vnitřní komplet dle specifikace D7</t>
  </si>
  <si>
    <t>-1727406688</t>
  </si>
  <si>
    <t>146</t>
  </si>
  <si>
    <t>6116019R8</t>
  </si>
  <si>
    <t>dveře dřevěné vnitřní komplet dle specifikace D8</t>
  </si>
  <si>
    <t>-705151244</t>
  </si>
  <si>
    <t>147</t>
  </si>
  <si>
    <t>766662811</t>
  </si>
  <si>
    <t>Demontáž dveřních konstrukcí prahů dveří jednokřídlových</t>
  </si>
  <si>
    <t>-551432113</t>
  </si>
  <si>
    <t>148</t>
  </si>
  <si>
    <t>766682112</t>
  </si>
  <si>
    <t>Montáž zárubní dřevěných, plastových nebo z lamina obložkových, pro dveře jednokřídlové, tloušťky stěny přes 170 do 350 mm</t>
  </si>
  <si>
    <t>703251177</t>
  </si>
  <si>
    <t xml:space="preserve">Poznámka k souboru cen:_x000D_
1. V cenách montáže zárubní jsou započteny i náklady na zaměření, vyklínování, horizontální i vertikální vyrovnání zárubně, ukotvení a vyplnění spáry mezi rámem a ostěním polyuretanovou pěnou, včetně zednického začištění. </t>
  </si>
  <si>
    <t>149</t>
  </si>
  <si>
    <t>611822640</t>
  </si>
  <si>
    <t xml:space="preserve">zárubeň obložková pro dveře 1křídlové 60,70,80,90x197 cm, tl. 18-25 </t>
  </si>
  <si>
    <t>1478015976</t>
  </si>
  <si>
    <t>150</t>
  </si>
  <si>
    <t>766695213</t>
  </si>
  <si>
    <t>Montáž ostatních truhlářských konstrukcí prahů dveří jednokřídlových, šířky přes 100 mm</t>
  </si>
  <si>
    <t>1766872239</t>
  </si>
  <si>
    <t xml:space="preserve">Poznámka k souboru cen:_x000D_
1. Cenami -8111 a -8112 se oceňuje montáž vrat oboru JKPOV 611. 2. Cenami -97 . . nelze oceňovat venkovní krycí lišty balkónových dveří; tato montáž se oceňuje cenou -1610. </t>
  </si>
  <si>
    <t>151</t>
  </si>
  <si>
    <t>611871610R</t>
  </si>
  <si>
    <t>prah dveřní dřevěný dubový tl 2 cm dl.82 cm š 20 cm</t>
  </si>
  <si>
    <t>1585967560</t>
  </si>
  <si>
    <t>152</t>
  </si>
  <si>
    <t>998766102</t>
  </si>
  <si>
    <t>Přesun hmot pro konstrukce truhlářské stanovený z hmotnosti přesunovaného materiálu vodorovná dopravní vzdálenost do 50 m v objektech výšky přes 6 do 12 m</t>
  </si>
  <si>
    <t>929776039</t>
  </si>
  <si>
    <t xml:space="preserve">Poznámka k souboru cen:_x000D_
1. Ceny pro přesun hmot stanovený z hmotnosti přesunovaného materiálu se používají tehdy, pokud je možné určit hmotnost za celý stavební díl. Do této hmotnosti se započítává i hmotnost materiálů oceňovaných ve specifikaci. 2. Pokud nelze jednoznačně stanovit hmotnost přesunovaných materiálů, lze pro výpočet přesunu hmot použít orientačně procentní sazbu. Touto sazbou se vynásobí rozpočtové náklady za celý stavební díl včetně nákladů na materiál ve specifikacích. 3. Příplatek k cenám -6181 pro přesun prováděný bez použití mechanizace, tj. za ztížených podmínek, lze použít pouze pro hmotnost materiálu, která se tímto způsobem skutečně přemísťuje. </t>
  </si>
  <si>
    <t>767</t>
  </si>
  <si>
    <t>Konstrukce zámečnické</t>
  </si>
  <si>
    <t>153</t>
  </si>
  <si>
    <t>7672101R</t>
  </si>
  <si>
    <t>Dodávka a montáž výtahu dle specifikace PD</t>
  </si>
  <si>
    <t>371334225</t>
  </si>
  <si>
    <t>154</t>
  </si>
  <si>
    <t>767220410</t>
  </si>
  <si>
    <t>Montáž schodišťového zábradlí z profilové oceli do zdiva, hmotnosti 1 m zábradlí do 20 kg</t>
  </si>
  <si>
    <t>-1547587188</t>
  </si>
  <si>
    <t xml:space="preserve">Poznámka k souboru cen:_x000D_
1. Cenou -0550 nelze oceňovat montáž osazení samostatného sloupku vertikálně průběžného schodištěm; tyto práce lze oceňovat cenami souboru cen 767 99- . . Montáž ostatních atypických zámečnických konstrukcí. 2. V cenách nejsou započteny náklady na: a) vytvoření ohybu nebo ohybníku; tyto práce se oceňují cenou 767 22-0191 nebo -0490 Příplatek za vytvoření ohybu, b) montáž hliníkových krycích lišt; tyto práce se oceňují cenami 767 89-6110 až -6115 Montáž lišt a okopových plechů, c) montáž výplně tvarovaným plechem. 3. Montáž madel se oceňuje cenami souboru cen 767 16- . . Montáž zábradlí rovného; množství se určuje v m v ose madla. </t>
  </si>
  <si>
    <t>1,6+1,45+3,3*4</t>
  </si>
  <si>
    <t>155</t>
  </si>
  <si>
    <t>1541108R5</t>
  </si>
  <si>
    <t>madlo schodišťové Z5</t>
  </si>
  <si>
    <t>-21559914</t>
  </si>
  <si>
    <t>156</t>
  </si>
  <si>
    <t>1541108R6</t>
  </si>
  <si>
    <t>madlo schodišťové Z6</t>
  </si>
  <si>
    <t>-2117651960</t>
  </si>
  <si>
    <t>157</t>
  </si>
  <si>
    <t>1541108R7</t>
  </si>
  <si>
    <t>madlo schodišťové Z7</t>
  </si>
  <si>
    <t>1377459482</t>
  </si>
  <si>
    <t>158</t>
  </si>
  <si>
    <t>767391112</t>
  </si>
  <si>
    <t>Montáž krytiny z tvarovaných plechů trapézových nebo vlnitých, uchyceným šroubováním</t>
  </si>
  <si>
    <t>25021522</t>
  </si>
  <si>
    <t xml:space="preserve">Poznámka k souboru cen:_x000D_
1. V cenách není započteno zhotovení otvoru v krytině, tyto práce se oceňují cenami 767 13-76 Zhotovení otvoru v plechu. 2. V cenách není započteno oplechování prostupů; tyto práce lze oceňovat cenami katalogu 800-764 Konstrukce klempířské. 3. Množství krytiny střech se určí v m2 z rozměru plochy krytiny podle projektu. </t>
  </si>
  <si>
    <t>2,33*2,8</t>
  </si>
  <si>
    <t>159</t>
  </si>
  <si>
    <t>154841310</t>
  </si>
  <si>
    <t>profil trapézový aluzink 50/250 tl 0,63 mm</t>
  </si>
  <si>
    <t>2759965</t>
  </si>
  <si>
    <t>160</t>
  </si>
  <si>
    <t>767531111</t>
  </si>
  <si>
    <t>Montáž vstupních čistících zón z rohoží kovových nebo plastových</t>
  </si>
  <si>
    <t>-835193989</t>
  </si>
  <si>
    <t xml:space="preserve">Poznámka k souboru cen:_x000D_
1. Cena -1111 je určena pro všechny typy rohoží kromě textilních, tj. hliníkové nebo plastové v kombinaci s různými typy kartáčů, kovové - škrabáky, pryžové, z vláken z plastických hmot, apod. 2. Textilní rohože se oceňují souborem cen 776 57-3 Montáž textilních čistících zón katalogu 800-776 Podlahy povlakové. </t>
  </si>
  <si>
    <t>1*0,5</t>
  </si>
  <si>
    <t>1,5*2,25*3</t>
  </si>
  <si>
    <t>161</t>
  </si>
  <si>
    <t>697520300</t>
  </si>
  <si>
    <t>rohož vstupní provedení hliník nebo mosaz/gumové vlnovky/</t>
  </si>
  <si>
    <t>772649625</t>
  </si>
  <si>
    <t>162</t>
  </si>
  <si>
    <t>697521000</t>
  </si>
  <si>
    <t>rohož textilní provedení 100% PP, zatavený do měkčeného PVC</t>
  </si>
  <si>
    <t>-1643380322</t>
  </si>
  <si>
    <t>163</t>
  </si>
  <si>
    <t>767531121</t>
  </si>
  <si>
    <t>Montáž vstupních čistících zón z rohoží osazení rámu mosazného nebo hliníkového zapuštěného z L profilů</t>
  </si>
  <si>
    <t>-1719668412</t>
  </si>
  <si>
    <t>164</t>
  </si>
  <si>
    <t>697521600</t>
  </si>
  <si>
    <t>rám pro zapuštění, profil L - 30/30, 25/25, 20/30, 15/30 - Al</t>
  </si>
  <si>
    <t>-1210100231</t>
  </si>
  <si>
    <t>165</t>
  </si>
  <si>
    <t>767531126</t>
  </si>
  <si>
    <t>Montáž vstupních čistících zón z rohoží osazení rámu mosazného nebo hliníkového náběhového úzkého - 45 mm</t>
  </si>
  <si>
    <t>1275918823</t>
  </si>
  <si>
    <t>(1,5+2,25)*2*3</t>
  </si>
  <si>
    <t>166</t>
  </si>
  <si>
    <t>697521520</t>
  </si>
  <si>
    <t>rámy náběhové - náběh úzký - 45 mm - Al</t>
  </si>
  <si>
    <t>1928353683</t>
  </si>
  <si>
    <t>167</t>
  </si>
  <si>
    <t>76765891R</t>
  </si>
  <si>
    <t>Oprava a údržba vrat - otočení branky</t>
  </si>
  <si>
    <t>1177781788</t>
  </si>
  <si>
    <t>168</t>
  </si>
  <si>
    <t>767995115</t>
  </si>
  <si>
    <t>Montáž ostatních atypických zámečnických konstrukcí hmotnosti přes 50 do 100 kg</t>
  </si>
  <si>
    <t>kg</t>
  </si>
  <si>
    <t>759615590</t>
  </si>
  <si>
    <t xml:space="preserve">Poznámka k souboru cen:_x000D_
1. Určení cen se řídí hmotností jednotlivě montovaného dílu konstrukce. </t>
  </si>
  <si>
    <t>169</t>
  </si>
  <si>
    <t>13010818R</t>
  </si>
  <si>
    <t>Konstrukce výtahové šachty dle v. D.1.2b-02 a markýzy D.1.2b-03</t>
  </si>
  <si>
    <t>1540342741</t>
  </si>
  <si>
    <t>0,869</t>
  </si>
  <si>
    <t>170</t>
  </si>
  <si>
    <t>998767102</t>
  </si>
  <si>
    <t>Přesun hmot pro zámečnické konstrukce stanovený z hmotnosti přesunovaného materiálu vodorovná dopravní vzdálenost do 50 m v objektech výšky přes 6 do 12 m</t>
  </si>
  <si>
    <t>-899275198</t>
  </si>
  <si>
    <t xml:space="preserve">Poznámka k souboru cen:_x000D_
1. Ceny pro přesun hmot stanovený z hmotnosti přesunovaného materiálu se používají tehdy, pokud je možné určit hmotnost za celý stavební díl. Do této hmotnosti se započítává i hmotnost materiálů oceňovaných ve specifikaci. 2. Pokud nelze jednoznačně stanovit hmotnost přesunovaných materiálů, lze pro výpočet přesunu hmot použít orientačně procentní sazbu. Touto sazbou se vynásobí rozpočtové náklady za celý stavební díl včetně nákladů na materiál ve specifikacích. 3. Příplatek k cenám -7181 pro přesun prováděný bez použití mechanizace, tj. za ztížených podmínek, lze použít pouze pro hmotnost materiálu, která se tímto způsobem skutečně přemísťuje. </t>
  </si>
  <si>
    <t>771</t>
  </si>
  <si>
    <t>Podlahy z dlaždic</t>
  </si>
  <si>
    <t>171</t>
  </si>
  <si>
    <t>771571810</t>
  </si>
  <si>
    <t>Demontáž podlah z dlaždic keramických kladených do malty</t>
  </si>
  <si>
    <t>-1430484029</t>
  </si>
  <si>
    <t>1,6+2,1+5,7</t>
  </si>
  <si>
    <t>172</t>
  </si>
  <si>
    <t>771574116</t>
  </si>
  <si>
    <t>Montáž podlah z dlaždic keramických lepených flexibilním lepidlem režných nebo glazovaných hladkých přes 22 do 25 ks/ m2</t>
  </si>
  <si>
    <t>1797319394</t>
  </si>
  <si>
    <t>19,2+0,9*1,2</t>
  </si>
  <si>
    <t>173</t>
  </si>
  <si>
    <t>597614060</t>
  </si>
  <si>
    <t>dlaždice keramické slinuté neglazované mrazuvzdorné 19,8 x 19,8 x 0,9 cm</t>
  </si>
  <si>
    <t>1705990106</t>
  </si>
  <si>
    <t>20,28*1,1 'Přepočtené koeficientem množství</t>
  </si>
  <si>
    <t>174</t>
  </si>
  <si>
    <t>771591111</t>
  </si>
  <si>
    <t>Podlahy - ostatní práce penetrace podkladu</t>
  </si>
  <si>
    <t>486835580</t>
  </si>
  <si>
    <t xml:space="preserve">Poznámka k souboru cen:_x000D_
1. Množství měrných jednotek u ceny -1185 se stanoví podle počtu řezaných dlaždic, nezávisle na jejich velikosti. 2. Položkou -1185 lze ocenit provádění více řezů na jednom kusu dlažby. </t>
  </si>
  <si>
    <t>175</t>
  </si>
  <si>
    <t>771990112</t>
  </si>
  <si>
    <t>Vyrovnání podkladní vrstvy samonivelační stěrkou tl. 4 mm, min. pevnosti 30 MPa</t>
  </si>
  <si>
    <t>-915465825</t>
  </si>
  <si>
    <t xml:space="preserve">Poznámka k souboru cen:_x000D_
1. V cenách souboru cen 771 99-01 jsou započteny i náklady na dodání samonivelační stěrky. </t>
  </si>
  <si>
    <t>9,400+9,8</t>
  </si>
  <si>
    <t>176</t>
  </si>
  <si>
    <t>998771102</t>
  </si>
  <si>
    <t>Přesun hmot pro podlahy z dlaždic stanovený z hmotnosti přesunovaného materiálu vodorovná dopravní vzdálenost do 50 m v objektech výšky přes 6 do 12 m</t>
  </si>
  <si>
    <t>1776725790</t>
  </si>
  <si>
    <t>773</t>
  </si>
  <si>
    <t>Podlahy z litého teraca</t>
  </si>
  <si>
    <t>177</t>
  </si>
  <si>
    <t>773500910</t>
  </si>
  <si>
    <t>Opravy litých teracových podlah tl. do 30 mm vysekaných pásů šířky do 150 mm</t>
  </si>
  <si>
    <t>1367573776</t>
  </si>
  <si>
    <t xml:space="preserve">Poznámka k souboru cen:_x000D_
1. V cenách nejsou započteny náklady na vysekání; tyto práce se oceňují cenami katalogu 801-3 Budovy a haly - bourání konstrukcí. </t>
  </si>
  <si>
    <t>776</t>
  </si>
  <si>
    <t>Podlahy povlakové</t>
  </si>
  <si>
    <t>178</t>
  </si>
  <si>
    <t>776141121</t>
  </si>
  <si>
    <t>Příprava podkladu vyrovnání samonivelační stěrkou podlah min.pevnosti 30 MPa, tloušťky do 3 mm</t>
  </si>
  <si>
    <t>-477458183</t>
  </si>
  <si>
    <t xml:space="preserve">Poznámka k souboru cen:_x000D_
1. V ceně 776 12-1511 zábrana proti vlhkosti jsou započteny i náklady na 2 vrstvy penetrace a zasypání křemičitým pískem. 2. V ceně 776 13-2111 vyztužení pletivem jsou započteny i náklady na dodávku pletiva. 3. V cenách 776 14-1111 až 776 14-4111 jsou započteny i náklady na dodání stěrky. </t>
  </si>
  <si>
    <t>179</t>
  </si>
  <si>
    <t>776201811</t>
  </si>
  <si>
    <t>Demontáž povlakových podlahovin lepených ručně bez podložky</t>
  </si>
  <si>
    <t>-723775193</t>
  </si>
  <si>
    <t>3,7+5,9</t>
  </si>
  <si>
    <t>180</t>
  </si>
  <si>
    <t>776411111</t>
  </si>
  <si>
    <t>Montáž soklíků lepením obvodových, výšky do 80 mm</t>
  </si>
  <si>
    <t>-857923897</t>
  </si>
  <si>
    <t>181</t>
  </si>
  <si>
    <t>284110040</t>
  </si>
  <si>
    <t>lišta speciální soklová PVC samolepící 30 x 30 mm role 50 m</t>
  </si>
  <si>
    <t>-585392482</t>
  </si>
  <si>
    <t>25*1,02 'Přepočtené koeficientem množství</t>
  </si>
  <si>
    <t>182</t>
  </si>
  <si>
    <t>776991821</t>
  </si>
  <si>
    <t>Ostatní práce odstranění lepidla ručně z podlah</t>
  </si>
  <si>
    <t>-435587368</t>
  </si>
  <si>
    <t>781</t>
  </si>
  <si>
    <t>Dokončovací práce - obklady</t>
  </si>
  <si>
    <t>183</t>
  </si>
  <si>
    <t>781414111</t>
  </si>
  <si>
    <t>Montáž obkladů vnitřních stěn z obkladaček a dekorů (listel) pórovinových lepených flexibilním lepidlem z obkladaček pravoúhlých do 22 ks/m2</t>
  </si>
  <si>
    <t>-1571551356</t>
  </si>
  <si>
    <t>(5,04+4,92+0,3*2+2,5)*2+2,5*0,2+0,9*0,2*4"1NP</t>
  </si>
  <si>
    <t>0,4*2*2"2NP</t>
  </si>
  <si>
    <t>(5,064+0,4+4,92+2,55+0,4)*2+0,2*0,7*4"3NP</t>
  </si>
  <si>
    <t>184</t>
  </si>
  <si>
    <t>597610410</t>
  </si>
  <si>
    <t>obkládačky keramické koupelnové (bílé i barevné) 20 x 25 x 0,68 cm I. j.</t>
  </si>
  <si>
    <t>1079519411</t>
  </si>
  <si>
    <t>56,168*1,1 'Přepočtené koeficientem množství</t>
  </si>
  <si>
    <t>185</t>
  </si>
  <si>
    <t>781494111</t>
  </si>
  <si>
    <t>Ostatní prvky plastové profily ukončovací a dilatační lepené flexibilním lepidlem rohové</t>
  </si>
  <si>
    <t>1323384112</t>
  </si>
  <si>
    <t xml:space="preserve">Poznámka k souboru cen:_x000D_
1. Množství měrných jednotek u ceny -5185 se stanoví podle počtu řezaných obkladaček, nezávisle na jejich velikosti. 2. Položkou -5185 lze ocenit provádění více řezů na jednom kusu obkladu. </t>
  </si>
  <si>
    <t>6+2+9</t>
  </si>
  <si>
    <t>186</t>
  </si>
  <si>
    <t>781494511</t>
  </si>
  <si>
    <t>Ostatní prvky plastové profily ukončovací a dilatační lepené flexibilním lepidlem ukončovací</t>
  </si>
  <si>
    <t>1001627520</t>
  </si>
  <si>
    <t>187</t>
  </si>
  <si>
    <t>781495111</t>
  </si>
  <si>
    <t>Ostatní prvky ostatní práce penetrace podkladu</t>
  </si>
  <si>
    <t>-2102323346</t>
  </si>
  <si>
    <t>56,168</t>
  </si>
  <si>
    <t>188</t>
  </si>
  <si>
    <t>998781102</t>
  </si>
  <si>
    <t>Přesun hmot pro obklady keramické stanovený z hmotnosti přesunovaného materiálu vodorovná dopravní vzdálenost do 50 m v objektech výšky přes 6 do 12 m</t>
  </si>
  <si>
    <t>-1686386968</t>
  </si>
  <si>
    <t>783</t>
  </si>
  <si>
    <t>Dokončovací práce - nátěry</t>
  </si>
  <si>
    <t>189</t>
  </si>
  <si>
    <t>783942251</t>
  </si>
  <si>
    <t>Tmelení podkladu betonových podlah prasklin šířky do 5 mm, tmelem polyuretanovým</t>
  </si>
  <si>
    <t>-1671126377</t>
  </si>
  <si>
    <t xml:space="preserve">Poznámka k souboru cen:_x000D_
1. Tmelení dilatačních spar lze ocenit cenami souboru cen 634 66-.1.. Výplň dilatačních spar mazanin tmelem katalogu 801-1 Budovy a haly-zděné a monolitické. </t>
  </si>
  <si>
    <t>190</t>
  </si>
  <si>
    <t>783943151</t>
  </si>
  <si>
    <t>Penetrační nátěr betonových podlah hladkých (z pohledového nebo gletovaného betonu, stěrky apod.) polyuretanový</t>
  </si>
  <si>
    <t>-936583876</t>
  </si>
  <si>
    <t>4,2"výtah</t>
  </si>
  <si>
    <t>1,25*0,15*8"schody značení</t>
  </si>
  <si>
    <t>191</t>
  </si>
  <si>
    <t>783947161</t>
  </si>
  <si>
    <t>Krycí (uzavírací) nátěr betonových podlah dvojnásobný polyuretanový vodou ředitelný</t>
  </si>
  <si>
    <t>-1260198342</t>
  </si>
  <si>
    <t>4,2"dno šachty</t>
  </si>
  <si>
    <t>1,5</t>
  </si>
  <si>
    <t>784</t>
  </si>
  <si>
    <t>Dokončovací práce - malby a tapety</t>
  </si>
  <si>
    <t>192</t>
  </si>
  <si>
    <t>784121001</t>
  </si>
  <si>
    <t>Oškrabání malby v místnostech výšky do 3,80 m</t>
  </si>
  <si>
    <t>-1896053532</t>
  </si>
  <si>
    <t xml:space="preserve">Poznámka k souboru cen:_x000D_
1. Cenami souboru cen se oceňuje jakýkoli počet současně škrabaných vrstev barvy. </t>
  </si>
  <si>
    <t>(5,8*2+2,3)*3,15+5,8*2,3+15"1NP</t>
  </si>
  <si>
    <t>(5+5,1+2,5+1,2)*1,15</t>
  </si>
  <si>
    <t>(6*2+2,3)*3,15+6*2,3+15"2NP</t>
  </si>
  <si>
    <t>(6*2+2,3)*3,15+6*2,3+25"3NP</t>
  </si>
  <si>
    <t>(4,92+1,3+5,1+2,55)*1,15</t>
  </si>
  <si>
    <t>193</t>
  </si>
  <si>
    <t>784181101</t>
  </si>
  <si>
    <t>Penetrace podkladu jednonásobná základní akrylátová v místnostech výšky do 3,80 m</t>
  </si>
  <si>
    <t>387512036</t>
  </si>
  <si>
    <t>194</t>
  </si>
  <si>
    <t>784221101</t>
  </si>
  <si>
    <t>Malby z malířských směsí otěruvzdorných za sucha dvojnásobné, bílé za sucha otěruvzdorné dobře v místnostech výšky do 3,80 m</t>
  </si>
  <si>
    <t>-2031686108</t>
  </si>
  <si>
    <t>25,89+261,636</t>
  </si>
  <si>
    <t>195</t>
  </si>
  <si>
    <t>784221153</t>
  </si>
  <si>
    <t>Malby z malířských směsí otěruvzdorných za sucha Příplatek k cenám dvojnásobných maleb na tónovacích automatech, v odstínu středně sytém</t>
  </si>
  <si>
    <t>1753268613</t>
  </si>
  <si>
    <t>02 - elektro</t>
  </si>
  <si>
    <t xml:space="preserve"> </t>
  </si>
  <si>
    <t>Pol1</t>
  </si>
  <si>
    <t>Kabel silový 400 V, CYKY-J 5x2,5</t>
  </si>
  <si>
    <t>Pol2</t>
  </si>
  <si>
    <t>Kabel silový 230 V, CYKY-J 3x2,5</t>
  </si>
  <si>
    <t>Pol3</t>
  </si>
  <si>
    <t>Kabel silový 230 V, CYKY-J 3x1,5</t>
  </si>
  <si>
    <t>Pol33</t>
  </si>
  <si>
    <t>Demontáže stávajícího zařízení</t>
  </si>
  <si>
    <t>HR</t>
  </si>
  <si>
    <t>-691494985</t>
  </si>
  <si>
    <t>Pol4</t>
  </si>
  <si>
    <t>Kabel J-Y(ST)Y 2x2x0,8mm</t>
  </si>
  <si>
    <t>Pol5</t>
  </si>
  <si>
    <t>CY 6 zž</t>
  </si>
  <si>
    <t>Pol6</t>
  </si>
  <si>
    <t>CY 4 zž</t>
  </si>
  <si>
    <t>Pol7</t>
  </si>
  <si>
    <t>Ukonč. a zap.vodiče ve svorce rozvaděči</t>
  </si>
  <si>
    <t>ks</t>
  </si>
  <si>
    <t>Pol8</t>
  </si>
  <si>
    <t>Průraz dzí do 250mm, pr.30-40mm</t>
  </si>
  <si>
    <t>Pol9</t>
  </si>
  <si>
    <t>Drážka 40mm do zdi pro kab.vedení</t>
  </si>
  <si>
    <t>Pol10</t>
  </si>
  <si>
    <t>Zazdění a začištění drážky ve zdi/průrazu</t>
  </si>
  <si>
    <t>Pol11</t>
  </si>
  <si>
    <t>Trukba instalační ohebná do zdi PVC 25mm</t>
  </si>
  <si>
    <t>Pol12</t>
  </si>
  <si>
    <t>Sada pro nouzovou signalizaci dle vyhl. 398/2009 Sb., tahov.tlač., reset. tlač., alarm, zdroj</t>
  </si>
  <si>
    <t>Pol13</t>
  </si>
  <si>
    <t>Orientační hlasový majáček pro nevidomé dle vyhl. 398/2009 Sb, slot na SD/MMC, formát MPEG/MP3, dálkově ovládaný 50-150m, min. IP44</t>
  </si>
  <si>
    <t>Pol14</t>
  </si>
  <si>
    <t>Dálkový ovladač hlasového majáčku (pro údržbu investora)</t>
  </si>
  <si>
    <t>Pol15</t>
  </si>
  <si>
    <t>Zásuvka dvojnásobná 230V/16A do zdi IP20, bílá, komplet</t>
  </si>
  <si>
    <t>Pol16</t>
  </si>
  <si>
    <t>Krabice instalační KU68 do zdi</t>
  </si>
  <si>
    <t>Pol17</t>
  </si>
  <si>
    <t>Jistič 10A/B/1F, 6kA</t>
  </si>
  <si>
    <t>Pol18</t>
  </si>
  <si>
    <t>Jistič 16A/C/3F, 6kA</t>
  </si>
  <si>
    <t>Pol19</t>
  </si>
  <si>
    <t>Proudový chránič 230V/16A/B/0,03A, 6kA</t>
  </si>
  <si>
    <t>Pol20</t>
  </si>
  <si>
    <t>DIN lišta přístrojová do rozvaděče 1m</t>
  </si>
  <si>
    <t>Pol21</t>
  </si>
  <si>
    <t>Propojovací hřeben 12 mod.</t>
  </si>
  <si>
    <t>Pol22</t>
  </si>
  <si>
    <t>Stropní svítidlo 230V/10A, zdroj LED/10W (koupelnové)</t>
  </si>
  <si>
    <t>Pol23</t>
  </si>
  <si>
    <t>Nástěnné venkovní svítidlo 230V/10A, LED/10W s PIR čidlem (nastavení úhlu čidla PIR, regulace citlivosti a času)</t>
  </si>
  <si>
    <t>Pol24</t>
  </si>
  <si>
    <t>Stropní PIR čidlo 360°, 230V/10A ovl.osvětlení, regulace citlivosti a času</t>
  </si>
  <si>
    <t>Pol25</t>
  </si>
  <si>
    <t>Nátěry v původním barevném odstínu</t>
  </si>
  <si>
    <t>Pol26</t>
  </si>
  <si>
    <t>Lišta instalační vkládací 20x20mm</t>
  </si>
  <si>
    <t>Pol27</t>
  </si>
  <si>
    <t>Vyhledání stávajících kabelů ve zdi (opatření před kolizí při křížení s novou kabelovou trasou ve zdi) práce cca.12h</t>
  </si>
  <si>
    <t>Pol28</t>
  </si>
  <si>
    <t>Sádra bal. 30kg</t>
  </si>
  <si>
    <t>Pol29</t>
  </si>
  <si>
    <t>Oko CU lisovací 4/4</t>
  </si>
  <si>
    <t>Pol30</t>
  </si>
  <si>
    <t>Zemnící svorka ZSA16 s CU páskem 0,5m</t>
  </si>
  <si>
    <t>Pol31</t>
  </si>
  <si>
    <t>Označení kab.vývodů štítkem</t>
  </si>
  <si>
    <t>Pol32</t>
  </si>
  <si>
    <t>Zapojení a výplet výzbroje ve stávajícím rozvaděči</t>
  </si>
  <si>
    <t>03 -  UT</t>
  </si>
  <si>
    <t>733 - Ústřední vytápění - potrubí</t>
  </si>
  <si>
    <t xml:space="preserve">D1 - </t>
  </si>
  <si>
    <t>734 - Ústřední vytápění - armatury</t>
  </si>
  <si>
    <t>713 - Tepelné izolace</t>
  </si>
  <si>
    <t>730 - Demontáže</t>
  </si>
  <si>
    <t>D2 - Pomocné práce</t>
  </si>
  <si>
    <t>733</t>
  </si>
  <si>
    <t>Ústřední vytápění - potrubí</t>
  </si>
  <si>
    <t>D1</t>
  </si>
  <si>
    <t>Potrubí ocelové závitové 6/4"</t>
  </si>
  <si>
    <t>bm</t>
  </si>
  <si>
    <t>Potrubí ocelové závitové 1"</t>
  </si>
  <si>
    <t>Montáž potrubí včetně kotvení</t>
  </si>
  <si>
    <t>Nátěry ocelových trubek závitových G6/4" - dvojnásobné</t>
  </si>
  <si>
    <t>Nátěry ocelových trubek závitových G1" - dvojnásobné</t>
  </si>
  <si>
    <t>734</t>
  </si>
  <si>
    <t>Ústřední vytápění - armatury</t>
  </si>
  <si>
    <t>Kulový kohout G 1" (DN 25)</t>
  </si>
  <si>
    <t>Vypouštěcí kulový kohout G 3/8" (DN10)</t>
  </si>
  <si>
    <t>Montáž armatur</t>
  </si>
  <si>
    <t>Tepelné izolace</t>
  </si>
  <si>
    <t>Tepelná izolace potrubí pro trubky G 6/4" tl.40mm vč.montáže</t>
  </si>
  <si>
    <t>Tepelná izolace potrubí pro trubky G 1" tl.25mm vč.montáže</t>
  </si>
  <si>
    <t>730</t>
  </si>
  <si>
    <t>Demontáže</t>
  </si>
  <si>
    <t>Demontáž potrubí G 3/8"</t>
  </si>
  <si>
    <t>Demontáž potrubí G 1"</t>
  </si>
  <si>
    <t>Demontáž potrubí G 6/4"</t>
  </si>
  <si>
    <t>Demontáž otopného tělesa 3/500/160 vč.armatur</t>
  </si>
  <si>
    <t>Demontáž a zpětná montáž otopného tělesa 22/5070 (1NP)</t>
  </si>
  <si>
    <t>Demontáž a zpětná montáž otopného tělesa 22/5080 (3NP)</t>
  </si>
  <si>
    <t>Demontáž a zpětná montáž termostatického ventilu (1NPa3NP)</t>
  </si>
  <si>
    <t>Demontáž a zpětná montáž šroubení (1NPa3NP)</t>
  </si>
  <si>
    <t>D2</t>
  </si>
  <si>
    <t>Pomocné práce</t>
  </si>
  <si>
    <t>Stavební přípomoce - montážní otvory DN 150mm stěnami tl.500mm</t>
  </si>
  <si>
    <t>Vypuštění  systému do kanalizace</t>
  </si>
  <si>
    <t>kpl</t>
  </si>
  <si>
    <t>Napuštění systému</t>
  </si>
  <si>
    <t>Topná a tlaková zkouška</t>
  </si>
  <si>
    <t>hod.</t>
  </si>
  <si>
    <t>04 - ZTI</t>
  </si>
  <si>
    <t xml:space="preserve">    721 - Zdravotechnika - vnitřní kanalizace</t>
  </si>
  <si>
    <t xml:space="preserve">    722 - Zdravotechnika - vnitřní vodovod</t>
  </si>
  <si>
    <t>132212202</t>
  </si>
  <si>
    <t>Hloubení zapažených i nezapažených rýh šířky přes 600 do 2 000 mm ručním nebo pneumatickým nářadím s urovnáním dna do předepsaného profilu a spádu v horninách tř. 3 nesoudržných</t>
  </si>
  <si>
    <t>1308070056</t>
  </si>
  <si>
    <t xml:space="preserve">Poznámka k souboru cen:_x000D_
1. V cenách jsou započteny i náklady na přehození výkopku na přilehlém terénu na vzdálenost do 5 m od podélné osy rýhy nebo naložení výkopku na dopravní prostředek. 2. V cenách 12-2201 až 41-2202 je započítán i svislý přesun horniny po házečkách do 2 metrů </t>
  </si>
  <si>
    <t>-357438734</t>
  </si>
  <si>
    <t>631311131</t>
  </si>
  <si>
    <t>Doplnění dosavadních mazanin prostým betonem s dodáním hmot, bez potěru, plochy jednotlivě do 1 m2 a tl. přes 80 mm</t>
  </si>
  <si>
    <t>-852386786</t>
  </si>
  <si>
    <t>965042221</t>
  </si>
  <si>
    <t>Bourání mazanin betonových nebo z litého asfaltu tl. přes 100 mm, plochy do 1 m2</t>
  </si>
  <si>
    <t>-1302374992</t>
  </si>
  <si>
    <t>0,5*0,5*0,2</t>
  </si>
  <si>
    <t>1210320974</t>
  </si>
  <si>
    <t>-1566521580</t>
  </si>
  <si>
    <t>0,524*19 'Přepočtené koeficientem množství</t>
  </si>
  <si>
    <t>455378248</t>
  </si>
  <si>
    <t>721</t>
  </si>
  <si>
    <t>Zdravotechnika - vnitřní kanalizace</t>
  </si>
  <si>
    <t>721140802</t>
  </si>
  <si>
    <t>Demontáž potrubí z litinových trub odpadních nebo dešťových do DN 100</t>
  </si>
  <si>
    <t>-1728809107</t>
  </si>
  <si>
    <t>11+4+6</t>
  </si>
  <si>
    <t>721171905</t>
  </si>
  <si>
    <t>Opravy odpadního potrubí plastového vsazení odbočky do potrubí DN 110</t>
  </si>
  <si>
    <t>-8451293</t>
  </si>
  <si>
    <t>721174024</t>
  </si>
  <si>
    <t>Potrubí z plastových trub polypropylenové [HT systém] odpadní (svislé) DN 70</t>
  </si>
  <si>
    <t>1759190207</t>
  </si>
  <si>
    <t xml:space="preserve">Poznámka k souboru cen:_x000D_
1. Cenami -3315 až -3317 se oceňuje svislé potrubí od střešního vtoku po čisticí kus. 2. Ochrany odpadního a připojovacího potrubí z plastových trub se oceňují cenami souboru cen 722 18- . . Ochrana potrubí, části A 02. 3. V cenách potrubí z polyetylenových trub jsou započteny náklady na montáž kotevních prvků, jejich dodání se oceňuje ve specifikaci. </t>
  </si>
  <si>
    <t>721174025</t>
  </si>
  <si>
    <t>Potrubí z plastových trub polypropylenové [HT systém] odpadní (svislé) DN 100</t>
  </si>
  <si>
    <t>-1290556171</t>
  </si>
  <si>
    <t>721174042</t>
  </si>
  <si>
    <t>Potrubí z plastových trub polypropylenové [HT systém] připojovací DN 40</t>
  </si>
  <si>
    <t>1693336476</t>
  </si>
  <si>
    <t>2,5+2</t>
  </si>
  <si>
    <t>721174045</t>
  </si>
  <si>
    <t>Potrubí z plastových trub polypropylenové [HT systém] připojovací DN 100</t>
  </si>
  <si>
    <t>-242418731</t>
  </si>
  <si>
    <t>4+1,5</t>
  </si>
  <si>
    <t>721194104</t>
  </si>
  <si>
    <t>Vyměření přípojek na potrubí vyvedení a upevnění odpadních výpustek DN 40</t>
  </si>
  <si>
    <t>715784819</t>
  </si>
  <si>
    <t xml:space="preserve">Poznámka k souboru cen:_x000D_
1. Cenami lze oceňovat i vyvedení a upevnění odpadních výpustek ke strojům a zařízením. 2. Potrubí odpadních výpustek se oceňují cenami souboru cen 721 17- . . Potrubí z plastových trub, části A 01. </t>
  </si>
  <si>
    <t>721194109</t>
  </si>
  <si>
    <t>Vyměření přípojek na potrubí vyvedení a upevnění odpadních výpustek DN 100</t>
  </si>
  <si>
    <t>424357111</t>
  </si>
  <si>
    <t>721273152</t>
  </si>
  <si>
    <t>Ventilační hlavice z polypropylenu (PP) DN 75 [HL 807]</t>
  </si>
  <si>
    <t>-696672276</t>
  </si>
  <si>
    <t>721290111</t>
  </si>
  <si>
    <t>Zkouška těsnosti kanalizace v objektech vodou do DN 125</t>
  </si>
  <si>
    <t>1528673922</t>
  </si>
  <si>
    <t xml:space="preserve">Poznámka k souboru cen:_x000D_
1. V ceně -0123 není započteno dodání média; jeho dodávka se oceňuje ve specifikaci. </t>
  </si>
  <si>
    <t>998721102</t>
  </si>
  <si>
    <t>Přesun hmot pro vnitřní kanalizace stanovený z hmotnosti přesunovaného materiálu vodorovná dopravní vzdálenost do 50 m v objektech výšky přes 6 do 12 m</t>
  </si>
  <si>
    <t>1154584008</t>
  </si>
  <si>
    <t>722</t>
  </si>
  <si>
    <t>Zdravotechnika - vnitřní vodovod</t>
  </si>
  <si>
    <t>722130801</t>
  </si>
  <si>
    <t>Demontáž potrubí z ocelových trubek pozinkovaných závitových do DN 25</t>
  </si>
  <si>
    <t>-208691626</t>
  </si>
  <si>
    <t>722130992</t>
  </si>
  <si>
    <t>Opravy vodovodního potrubí z ocelových trubek pozinkovaných závitových vsazení odbočky do potrubí oboustrannými svěrnými spojkami [QT] DN potrubí / G odbočky DN 25 / G 3/4</t>
  </si>
  <si>
    <t>381013189</t>
  </si>
  <si>
    <t xml:space="preserve">Poznámka k souboru cen:_x000D_
1. Množství zpětné montáže závitového potrubí (ceny -1921 až -1929) se určí podle ustanovení kapitol 351 a 352 Všeobecných podmínek části A 02. 2. Ceny položek -0991 až -0996, -1942 až -1969 platí i pro opravy vodovodního potrubí z plastových trub. </t>
  </si>
  <si>
    <t>722174002</t>
  </si>
  <si>
    <t>Potrubí z plastových trubek z polypropylenu (PPR) svařovaných polyfuzně PN 16 (SDR 7,4) D 20 x 2,8</t>
  </si>
  <si>
    <t>-76511416</t>
  </si>
  <si>
    <t xml:space="preserve">Poznámka k souboru cen:_x000D_
1. V cenách -4001 až -4088 jsou započteny náklady na montáž a dodávku potrubí a tvarovek. </t>
  </si>
  <si>
    <t>722174022</t>
  </si>
  <si>
    <t>Potrubí z plastových trubek z polypropylenu (PPR) svařovaných polyfuzně PN 20 (SDR 6) D 20 x 3,4</t>
  </si>
  <si>
    <t>-1851190334</t>
  </si>
  <si>
    <t>722181231</t>
  </si>
  <si>
    <t>Ochrana potrubí termoizolačními trubicemi z pěnového polyetylenu PE přilepenými v příčných a podélných spojích, tloušťky izolace přes 9 do 13 mm, vnitřního průměru izolace DN do 22 mm</t>
  </si>
  <si>
    <t>1293049679</t>
  </si>
  <si>
    <t xml:space="preserve">Poznámka k souboru cen:_x000D_
1. V cenách -1211 až -1256 jsou započteny i náklady na dodání tepelně izolačních trubic. </t>
  </si>
  <si>
    <t>722181251</t>
  </si>
  <si>
    <t>Ochrana potrubí termoizolačními trubicemi z pěnového polyetylenu PE přilepenými v příčných a podélných spojích, tloušťky izolace přes 20 do 25 mm, vnitřního průměru izolace DN do 22 mm</t>
  </si>
  <si>
    <t>1153611591</t>
  </si>
  <si>
    <t>722190401</t>
  </si>
  <si>
    <t>Zřízení přípojek na potrubí vyvedení a upevnění výpustek do DN 25</t>
  </si>
  <si>
    <t>1975611430</t>
  </si>
  <si>
    <t xml:space="preserve">Poznámka k souboru cen:_x000D_
1. Cenami -0401 až -0403 se oceňuje vyvedení a upevnění výpustek zařizovacích předmětů a výtokových armatur. 2. Potrubí vodovodních přípojek k zařizovacím předmětům, výtokovým armaturám, případně strojům a zařízením se oceňuje příslušnými cenami potrubí jako rozvod. </t>
  </si>
  <si>
    <t>722220151</t>
  </si>
  <si>
    <t>Armatury s jedním závitem plastové (PPR) PN 20 (SDR 6) DN 16 x G 1/2</t>
  </si>
  <si>
    <t>1014840898</t>
  </si>
  <si>
    <t xml:space="preserve">Poznámka k souboru cen:_x000D_
1. Cenami -9101 až -9106 nelze oceňovat montáž nástěnek. 2. V cenách –0111 až -0122 je započteno i vyvedení a upevnění výpustek. </t>
  </si>
  <si>
    <t>722231221</t>
  </si>
  <si>
    <t>Armatury se dvěma závity ventily pojistné k bojleru mosazné [IVAR] PN 6 do 100 st.C G 1/2</t>
  </si>
  <si>
    <t>-62778642</t>
  </si>
  <si>
    <t>722290226</t>
  </si>
  <si>
    <t>Zkoušky, proplach a desinfekce vodovodního potrubí zkoušky těsnosti vodovodního potrubí závitového do DN 50</t>
  </si>
  <si>
    <t>-2062454</t>
  </si>
  <si>
    <t xml:space="preserve">Poznámka k souboru cen:_x000D_
1. Cenami se oceňují dílčí zkoušky těsnosti vodovodního potrubí, které bude v dalším pracovním postupu zakryto nebo se stane nepřístupným. 2. Cenami nelze oceňovat celkové zkoušky těsnosti rozvodů vodovodního potrubí. 3. V cenách je započteno i dodání vody, uzavření a zabezpečení konců potrubí. 4. V cenách -0234 a -0237 je započteno i dodání desinfekčního prostředku. </t>
  </si>
  <si>
    <t>722290234</t>
  </si>
  <si>
    <t>Zkoušky, proplach a desinfekce vodovodního potrubí proplach a desinfekce vodovodního potrubí do DN 80</t>
  </si>
  <si>
    <t>1386727106</t>
  </si>
  <si>
    <t>998722102</t>
  </si>
  <si>
    <t>Přesun hmot pro vnitřní vodovod stanovený z hmotnosti přesunovaného materiálu vodorovná dopravní vzdálenost do 50 m v objektech výšky přes 6 do 12 m</t>
  </si>
  <si>
    <t>710169450</t>
  </si>
  <si>
    <t>725110811</t>
  </si>
  <si>
    <t>Demontáž klozetů splachovacích s nádrží nebo tlakovým splachovačem</t>
  </si>
  <si>
    <t>1282312394</t>
  </si>
  <si>
    <t>72511193R</t>
  </si>
  <si>
    <t>Opravy zařízení záchodů nádrží odmontování nebo zpětná montáž  WC</t>
  </si>
  <si>
    <t>1077212363</t>
  </si>
  <si>
    <t>725112173</t>
  </si>
  <si>
    <t xml:space="preserve">Zařízení záchodů kombi klozety s hlubokým splachováním zvýšený 50 cm </t>
  </si>
  <si>
    <t>1621658732</t>
  </si>
  <si>
    <t xml:space="preserve">Poznámka k souboru cen:_x000D_
1. V cenách -1351, -1361, -3124 není započten napájecí zdroj. 2. V cenách jsou započtená klozetová sedátka. </t>
  </si>
  <si>
    <t>725210821</t>
  </si>
  <si>
    <t>Demontáž umyvadel bez výtokových armatur umyvadel</t>
  </si>
  <si>
    <t>-2109629921</t>
  </si>
  <si>
    <t>725211642</t>
  </si>
  <si>
    <t>Umyvadla keramická bez výtokových armatur se zápachovou uzávěrkou připevněná na stěnu šrouby s odkládacími plochami 750 mm bílá</t>
  </si>
  <si>
    <t>-1870657480</t>
  </si>
  <si>
    <t xml:space="preserve">Poznámka k souboru cen:_x000D_
1. V cenách -2101 a -2102 je započteno i dodání zápachové uzávěrky. 2. V cenách –4112-14, -4141-43, -4151-56, -4161-63, -4211, 21, 31, není započten napájecí zdroj 3. V cenách -1651, -1656 a -1661, -1666 není započteno dodání skříňky. </t>
  </si>
  <si>
    <t>725291511</t>
  </si>
  <si>
    <t>Doplňky zařízení koupelen a záchodů plastové dávkovač tekutého mýdla na 350 ml</t>
  </si>
  <si>
    <t>-28686392</t>
  </si>
  <si>
    <t>725291521</t>
  </si>
  <si>
    <t>Doplňky zařízení koupelen a záchodů plastové zásobník toaletních papírů</t>
  </si>
  <si>
    <t>-261561235</t>
  </si>
  <si>
    <t>725291531</t>
  </si>
  <si>
    <t>Doplňky zařízení koupelen a záchodů plastové zásobník papírových ručníků</t>
  </si>
  <si>
    <t>1774258946</t>
  </si>
  <si>
    <t>72529162R</t>
  </si>
  <si>
    <t>Doplňky zařízení koupelen a záchodů nerezové koš odpadkový</t>
  </si>
  <si>
    <t>817934536</t>
  </si>
  <si>
    <t>72529163R</t>
  </si>
  <si>
    <t>Doplňky zařízení koupelen a záchodů nerezové čistící souprava na stěnu</t>
  </si>
  <si>
    <t>554027734</t>
  </si>
  <si>
    <t>Doplňky zařízení koupelen a záchodů nerezové madlo sprchové 750 x 450 mm</t>
  </si>
  <si>
    <t>1931192094</t>
  </si>
  <si>
    <t>725291642</t>
  </si>
  <si>
    <t>Doplňky zařízení koupelen a záchodů nerezové sedačky do sprchy</t>
  </si>
  <si>
    <t>-494163193</t>
  </si>
  <si>
    <t>725531101</t>
  </si>
  <si>
    <t>Elektrické ohřívače zásobníkové  objem nádrže (příkon) 5 l (2,0 kW)</t>
  </si>
  <si>
    <t>1003401938</t>
  </si>
  <si>
    <t xml:space="preserve">Poznámka k souboru cen:_x000D_
1. V cenách -1101 až -2220 a -9201 až -9206 je započteno upevnění zásobníků na příčky tl. 15 cm, na zdi a na nosné konstrukce. Osazení nosné konstrukce se oceňuje cenami katalogu 800-767 Konstrukce zámečnické. </t>
  </si>
  <si>
    <t>725819401</t>
  </si>
  <si>
    <t>Ventily montáž ventilů ostatních typů rohových s připojovací trubičkou G 1/2</t>
  </si>
  <si>
    <t>542213149</t>
  </si>
  <si>
    <t>551410400</t>
  </si>
  <si>
    <t>ventil rohový mosazný DN 15 1/2"</t>
  </si>
  <si>
    <t>688058472</t>
  </si>
  <si>
    <t>725829131</t>
  </si>
  <si>
    <t>Baterie umyvadlové montáž ostatních typů stojánkových G 1/2</t>
  </si>
  <si>
    <t>1769264742</t>
  </si>
  <si>
    <t xml:space="preserve">Poznámka k souboru cen:_x000D_
1. V cenách –2654, 56, -9101-9202 není započten napájecí zdroj. </t>
  </si>
  <si>
    <t>55143987R</t>
  </si>
  <si>
    <t>baterie umyvadlová pro ZTP</t>
  </si>
  <si>
    <t>-1974802463</t>
  </si>
  <si>
    <t>725980123</t>
  </si>
  <si>
    <t>Dvířka 30/30</t>
  </si>
  <si>
    <t>-1955557786</t>
  </si>
  <si>
    <t>998725102</t>
  </si>
  <si>
    <t>Přesun hmot pro zařizovací předměty stanovený z hmotnosti přesunovaného materiálu vodorovná dopravní vzdálenost do 50 m v objektech výšky přes 6 do 12 m</t>
  </si>
  <si>
    <t>612294913</t>
  </si>
  <si>
    <t xml:space="preserve">Poznámka k souboru cen:_x000D_
1. Ceny pro přesun hmot stanovený z hmotnosti přesunovaného materiálu se používají tehdy, pokud je možné určit hmotnost za celý stavební díl. Do této hmotnosti se započítává i hmotnost materiálů oceňovaných ve specifikaci. 2. Pokud nelze jednoznačně stanovit hmotnost přesunovaných materiálů, lze pro výpočet přesunu hmot použít orientačně procentní sazbu. Touto sazbou se vynásobí rozpočtové náklady za celý stavební díl včetně nákladů na materiál ve specifikacích. 3. Příplatek k cenám -5181 pro přesun prováděný bez použití mechanizace, tj. za ztížených podmínek, lze použít pouze pro hmotnost materiálu, která se tímto způsobem skutečně přemísťuje. </t>
  </si>
  <si>
    <t>06 - venkovní kanalizace</t>
  </si>
  <si>
    <t xml:space="preserve">    5 - Komunikace pozemní</t>
  </si>
  <si>
    <t xml:space="preserve">    8 - Trubní vedení</t>
  </si>
  <si>
    <t>113106023</t>
  </si>
  <si>
    <t>Rozebrání dlažeb při překopech inženýrských sítí plochy do 15 m2 s přemístěním hmot na skládku na vzdálenost do 3 m nebo s naložením na dopravní prostředek komunikací pro pěší s ložem z kameniva nebo živice a s výplní spár ze zámkové dlažby</t>
  </si>
  <si>
    <t>659997994</t>
  </si>
  <si>
    <t xml:space="preserve">Poznámka k souboru cen:_x000D_
1. Ceny jsou určeny pouze pro rozebrání dlažeb včetně odstranění lože po překopech inženýrských sítí z důvodu oprav havárií, přeložek nebo běžných oprav. 2. Ceny nelze použít pro rozebrání dlažeb při zřízení nových inženýrských sítí. 3. Ceny nelze použít pro rozebrání dlažeb uložených do betonového lože nebo do cementové malty, které se oceňují cenami 113 10-7030, -7031 a -7032 Odstranění podkladů nebo krytů po překopech z betonu prostého. 4. V cenách nejsou započteny náklady na popř. nutné očištění: a) dlažebních nebo mozaikových kostek, které se oceňuje cenami souboru cen 979 07-11 Očištění vybouraných dlažebních kostek části C 01 tohoto katalogu, b) betonových, kameninových nebo kamenných desek nebo dlaždic, které se oceňuje cenami souboru cen 979 0 . - . . Očištění vybouraných obrubníků, krajníků, desek nebo dílců části C 01 tohoto katalogu. 5. Přemístění vybourané dlažby včetně materiálu z lože a spár na vzdálenost přes 3 m se oceňuje cenami souborů cen 997 22-1 Vodorovná doprava suti a vybouraných hmot. </t>
  </si>
  <si>
    <t>132201201</t>
  </si>
  <si>
    <t>Hloubení zapažených i nezapažených rýh šířky přes 600 do 2 000 mm s urovnáním dna do předepsaného profilu a spádu v hornině tř. 3 do 100 m3</t>
  </si>
  <si>
    <t>1048851337</t>
  </si>
  <si>
    <t xml:space="preserve">Poznámka k souboru cen:_x000D_
1. V cenách jsou započteny i náklady na případné nutné přemístění výkopku ve výkopišti na vzdálenost do 3 m a na přehození výkopku na přilehlém terénu na vzdálenost do 5 m od okraje jámy nebo naložení na dopravní prostředek. 2. Hloubení rýh při lesnicko-technických melioracích se oceňuje: a) ve stržích cenami platnými pro objem výkopu do 100 m3, i když skutečný objem výkopu je větší, b) mimo strže pro příčná a podélná zpevnění dna a břehů pod obrysem výkopu pro koryta vodotečí, zejména pro konstrukce těles, stupňů, boků, předprahů, prahů, odháněk, výhonů a pro základy zdí, dlažeb, rovnanin, plůtků a hatí, pro jakoukoliv šířku rýhy, při objemu do 100 m3 cenami příslušnými pro objem výkopu do 100 m3 a při jakémkoliv objemu výkopu přes 100 m3 cenami příslušnými pro objem výkopu přes 100 do 1 000 m3. 3. Náklady na svislé přemístění výkopku nad 1 m hloubky se určí dle ustanovení článku č. 3161 všeobecných podmínek katalogu. 4. Předepisuje-li projekt hloubit rýhy 5 až 7 bez použití trhavin, oceňuje se toto hloubení: a) v suchu nebo mokru cenami 138 40-1201, 138 50-1201 a 138 60-1201 Dolamování hloubených vykopávek, b) v tekoucí vodě při jakékoliv její rychlosti individuálně. 5. Ceny nelze použít pro hloubení rýh a hloubky přes 16 m. Tyto práce se oceňují individuálně. </t>
  </si>
  <si>
    <t>1,44+0,3</t>
  </si>
  <si>
    <t>132201209</t>
  </si>
  <si>
    <t>Hloubení zapažených i nezapažených rýh šířky přes 600 do 2 000 mm s urovnáním dna do předepsaného profilu a spádu v hornině tř. 3 Příplatek k cenám za lepivost horniny tř. 3</t>
  </si>
  <si>
    <t>-311666143</t>
  </si>
  <si>
    <t>1,740*0,3</t>
  </si>
  <si>
    <t>2053825114</t>
  </si>
  <si>
    <t>0,576+0,3</t>
  </si>
  <si>
    <t>-1509464374</t>
  </si>
  <si>
    <t>-1008641389</t>
  </si>
  <si>
    <t>0,876</t>
  </si>
  <si>
    <t>0,876*1,8 'Přepočtené koeficientem množství</t>
  </si>
  <si>
    <t>1055346814</t>
  </si>
  <si>
    <t>175111101</t>
  </si>
  <si>
    <t>Obsypání potrubí ručně sypaninou z vhodných hornin tř. 1 až 4 nebo materiálem připraveným podél výkopu ve vzdálenosti do 3 m od jeho kraje, pro jakoukoliv hloubku výkopu a míru zhutnění bez prohození sypaniny</t>
  </si>
  <si>
    <t>-533646511</t>
  </si>
  <si>
    <t xml:space="preserve">Poznámka k souboru cen:_x000D_
1. Objem obsypu na 1 m délky potrubí se rovná šířce dna výkopu násobené součtem vnějšího průměru potrubí příp. i s obalem a projektované tloušťky obsypu nad, případně i pod potrubím. Pro odečítání objemu potrubí se započítávají všechny vestavěné konstrukce nebo uložené vedení i s jejich obklady a podklady (tento objem se nazývá objemem horniny vytlačené konstrukcí). 2. Míru zhutnění předepisuje projekt. 3. V cenách nejsou zahrnuty náklady na nakupovanou sypaninu. Tato se oceňuje ve specifikaci. </t>
  </si>
  <si>
    <t>583313460</t>
  </si>
  <si>
    <t>kamenivo těžené drobné frakce 0-4</t>
  </si>
  <si>
    <t>1420002053</t>
  </si>
  <si>
    <t>0,48*2 'Přepočtené koeficientem množství</t>
  </si>
  <si>
    <t>451572111</t>
  </si>
  <si>
    <t>Lože pod potrubí, stoky a drobné objekty v otevřeném výkopu z kameniva drobného těženého 0 až 4 mm</t>
  </si>
  <si>
    <t>-906817573</t>
  </si>
  <si>
    <t xml:space="preserve">Poznámka k souboru cen:_x000D_
1. Ceny -1111 a -1192 lze použít i pro zřízení sběrných vrstev nad drenážními trubkami. 2. V cenách -5111 a -1192 jsou započteny i náklady na prohození výkopku získaného při zemních pracích. </t>
  </si>
  <si>
    <t>Komunikace pozemní</t>
  </si>
  <si>
    <t>596211210</t>
  </si>
  <si>
    <t>Kladení dlažby z betonových zámkových dlaždic komunikací pro pěší s ložem z kameniva těženého nebo drceného tl. do 40 mm, s vyplněním spár s dvojitým hutněním, vibrováním a se smetením přebytečného materiálu na krajnici tl. 80 mm skupiny A, pro plochy do 50 m2</t>
  </si>
  <si>
    <t>396773207</t>
  </si>
  <si>
    <t xml:space="preserve">Poznámka k souboru cen:_x000D_
1. Pro volbu cen dlažeb platí toto rozdělení: Skupina A: dlažby z prvků stejného tvaru, Skupina B: dlažby z prvků dvou a více tvarů nebo z obrazců o ploše jednotlivě do 100 m2, Skupina C: dlažby obloukovitých tvarů (oblouky, kruhy, apod.). 2. V cenách jsou započteny i náklady na dodání hmot pro lože a na dodání materiálu na výplň spár. 3. V cenách nejsou započteny náklady na dodání zámkové dlažby, které se oceňuje ve specifikaci; ztratné lze dohodnout u plochy a) do 100 m2 ve výši 3 %, b) přes 100 do 300 m2 ve výši 2 %, c) přes 300 m2 ve výši 1 %. 4. Část lože přesahující tloušťku 40 mm se oceňuje cenami souboru cen 451 . . -9 . Příplatek za každých dalších 10 mm tloušťky podkladu nebo lože. </t>
  </si>
  <si>
    <t>Trubní vedení</t>
  </si>
  <si>
    <t>871265211</t>
  </si>
  <si>
    <t>Kanalizační potrubí z tvrdého PVC v otevřeném výkopu ve sklonu do 20 %, hladkého plnostěnného jednovrstvého, tuhost třídy SN 4 DN 110</t>
  </si>
  <si>
    <t>373656796</t>
  </si>
  <si>
    <t xml:space="preserve">Poznámka k souboru cen:_x000D_
1. V cenách jsou započteny i náklady na dodání trub včetně gumového těsnění. 2. Použití trub dle tuhostí: a) třída SN 4: kanalizační sítě, přípojky, odvodňování pozemků s výškou krytí až 4 m b) třída SN 8: kanalizační sítě v nestandartních podmínkách uložení, vysoké teplotní a mechanické zatížení s výškou krytí do 8 m c) SN 10: kanalizační sítě, přípojky, odvodňování pozemků s výškou krytí &gt; 8 m d) třída SN 12: kanalizační sítě s vysokým statickým zatížením a dynamickými rázy, při rychlosti média až 15 m/s a výškou krytí 0,7-10 m e) třída SN 16: kanalizační sítě s vysokým statickým zatížením a dynamickými rázy avýškou krytí 0,5-12 m. </t>
  </si>
  <si>
    <t>871315211</t>
  </si>
  <si>
    <t>Kanalizační potrubí z tvrdého PVC v otevřeném výkopu ve sklonu do 20 %, hladkého plnostěnného jednovrstvého, tuhost třídy SN 4 DN 160</t>
  </si>
  <si>
    <t>1194125994</t>
  </si>
  <si>
    <t>877265271</t>
  </si>
  <si>
    <t>Montáž tvarovek na kanalizačním potrubí z trub z plastu z tvrdého PVC [systém KG] nebo z polypropylenu [systém KG 2000] v otevřeném výkopu lapačů střešních splavenin DN 100</t>
  </si>
  <si>
    <t>112693561</t>
  </si>
  <si>
    <t xml:space="preserve">Poznámka k souboru cen:_x000D_
1. V cenách nejsou započteny náklady na dodání tvarovek. Tvarovky se oceňují ve ve specifikaci. </t>
  </si>
  <si>
    <t>562311600</t>
  </si>
  <si>
    <t>lapač střešních splavenin se zápachovou klapkou a lapacím košem DN 110</t>
  </si>
  <si>
    <t>1592408525</t>
  </si>
  <si>
    <t>8772652R</t>
  </si>
  <si>
    <t>Demontáž potr. PVC</t>
  </si>
  <si>
    <t>657486154</t>
  </si>
  <si>
    <t>877315211</t>
  </si>
  <si>
    <t>Montáž tvarovek na kanalizačním potrubí z trub z plastu z tvrdého PVC [systém KG] nebo z polypropylenu [systém KG 2000] v otevřeném výkopu jednoosých DN 150</t>
  </si>
  <si>
    <t>-1717623334</t>
  </si>
  <si>
    <t>286115040</t>
  </si>
  <si>
    <t>redukce kanalizace plastová KG 160/110</t>
  </si>
  <si>
    <t>-547177853</t>
  </si>
  <si>
    <t>877315221</t>
  </si>
  <si>
    <t>Montáž tvarovek na kanalizačním potrubí z trub z plastu z tvrdého PVC [systém KG] nebo z polypropylenu [systém KG 2000] v otevřeném výkopu dvouosých DN 150</t>
  </si>
  <si>
    <t>200497251</t>
  </si>
  <si>
    <t>286113900</t>
  </si>
  <si>
    <t>odbočka kanalizační plastová s hrdlem KG 150/110/45°</t>
  </si>
  <si>
    <t>-1806491515</t>
  </si>
  <si>
    <t>892351111</t>
  </si>
  <si>
    <t>Tlakové zkoušky vodou na potrubí DN 150 nebo 200</t>
  </si>
  <si>
    <t>-556840554</t>
  </si>
  <si>
    <t xml:space="preserve">Poznámka k souboru cen:_x000D_
1. Ceny -2111 jsou určeny pro zabezpečení jednoho konce zkoušeného úseku jakéhokoliv druhu potrubí. 2. V cenách jsou započteny náklady: a) u cen -1111 - na přísun, montáž, demontáž a odsun zkoušecího čerpadla, napuštění tlakovou vodou a dodání vody pro tlakovou zkoušku, b) u cen -2111 - na montáž a demontáž výrobků nebo dílců pro zabezpečení konce zkoušeného úseku potrubí, na montáž a demontáž koncových tvarovek, na montáž zaslepovací příruby, na zaslepení odboček pro hydranty, vzdušníky a jiné armatury a odbočky pro odbočující řady, </t>
  </si>
  <si>
    <t>935113111</t>
  </si>
  <si>
    <t>Osazení odvodňovacího žlabu s krycím roštem polymerbetonového šířky do 200 mm</t>
  </si>
  <si>
    <t>-865578371</t>
  </si>
  <si>
    <t xml:space="preserve">Poznámka k souboru cen:_x000D_
1. V cenách jsou započteny i náklady na předepsané obetonování a lože z betonu. 2. V cenách nejsou započteny náklady na odvodňovací žlab s příslušenstvím; tyto náklady se oceňují ve specifikaci. </t>
  </si>
  <si>
    <t>592270000</t>
  </si>
  <si>
    <t>žlab odvodňovací polymerbetonový se spádem dna 0,5%, 1000x130x155/160 mm</t>
  </si>
  <si>
    <t>-1211640125</t>
  </si>
  <si>
    <t>592270220</t>
  </si>
  <si>
    <t>rošt můstkový odvodňovací grafitová tvárná litina 50 x 12,7cm x průřez vtoku 493cm2/m, tř.zatíž.C25 cm 0</t>
  </si>
  <si>
    <t>1210956268</t>
  </si>
  <si>
    <t>5,000*2</t>
  </si>
  <si>
    <t>592270250</t>
  </si>
  <si>
    <t>vpust žlabová krátký tvar odvodňovací H=355mm těsný odtok DN100  50 x 13 x 35,5 cm</t>
  </si>
  <si>
    <t>3368125</t>
  </si>
  <si>
    <t>592270270</t>
  </si>
  <si>
    <t>čelo plné na začátek a konec odvodňovacího žlabu polymerický beton všechny stavební výšky</t>
  </si>
  <si>
    <t>-1727314971</t>
  </si>
  <si>
    <t>979051121</t>
  </si>
  <si>
    <t>Očištění vybouraných prvků při překopech inženýrských sítí od spojovacího materiálu s odklizením a uložením očištěných hmot a spojovacího materiálu na skládku do vzdálenosti 10 m nebo naložením na dopravní prostředek zámkových dlaždic s vyplněním spár kamenivem</t>
  </si>
  <si>
    <t>-65450972</t>
  </si>
  <si>
    <t xml:space="preserve">Poznámka k souboru cen:_x000D_
1. Ceny jsou určeny pouze pro případy havárií, přeložek nebo běžných oprav inženýrských sítí. 2. Ceny 05-1111 a 05-1112 jsou určeny jen pro očištění vybouraných dlaždic, desek nebo tvarovek uložených do lože ze sypkého materiálu bez pojiva. 3. Ceny nelze použít v rámci výstavby nových inženýrských sítí. 4. Přemístění vybouraných obrubníků, krajníků, desek nebo dílců na vzdálenost přes 10 m se oceňuje cenami souboru cen 997 22-1 Vodorovná doprava vybouraných hmot. </t>
  </si>
  <si>
    <t>998276101</t>
  </si>
  <si>
    <t>Přesun hmot pro trubní vedení hloubené z trub z plastických hmot nebo sklolaminátových pro vodovody nebo kanalizace v otevřeném výkopu dopravní vzdálenost do 15 m</t>
  </si>
  <si>
    <t>-1738426069</t>
  </si>
  <si>
    <t xml:space="preserve">Poznámka k souboru cen:_x000D_
1. Položky přesunu hmot nelze užít pro zeminu, sypaniny, štěrkopísek, kamenivo ap. Případná manipulace s tímto materiálem se oceňuje souborem cen 162 .0-11 Vodorovné přemístění výkopku nebo sypaniny katalogu 800-1 Zemní práce. </t>
  </si>
  <si>
    <t>07 - VRN</t>
  </si>
  <si>
    <t>VRN - Vedlejší rozpočtové náklady</t>
  </si>
  <si>
    <t xml:space="preserve">    VRN1 - Průzkumné, geodetické a projektové práce</t>
  </si>
  <si>
    <t xml:space="preserve">    VRN3 - Zařízení staveniště</t>
  </si>
  <si>
    <t xml:space="preserve">    VRN4 - Inženýrská činnost</t>
  </si>
  <si>
    <t xml:space="preserve">    VRN7 - Provozní vlivy</t>
  </si>
  <si>
    <t>Vedlejší rozpočtové náklady</t>
  </si>
  <si>
    <t>VRN1</t>
  </si>
  <si>
    <t>Průzkumné, geodetické a projektové práce</t>
  </si>
  <si>
    <t>012103000</t>
  </si>
  <si>
    <t>Průzkumné, geodetické a projektové práce geodetické práce před výstavbou - vytyčení sítí</t>
  </si>
  <si>
    <t>1024</t>
  </si>
  <si>
    <t>-1765383157</t>
  </si>
  <si>
    <t>013254000</t>
  </si>
  <si>
    <t>Průzkumné, geodetické a projektové práce projektové práce dokumentace stavby (výkresová a textová) skutečného provedení stavby</t>
  </si>
  <si>
    <t>842682327</t>
  </si>
  <si>
    <t>VRN3</t>
  </si>
  <si>
    <t>Zařízení staveniště</t>
  </si>
  <si>
    <t>032903000</t>
  </si>
  <si>
    <t>Zařízení staveniště vybavení staveniště náklady na provoz a údržbu vybavení staveniště</t>
  </si>
  <si>
    <t>-1435503225</t>
  </si>
  <si>
    <t>034403000</t>
  </si>
  <si>
    <t>Zařízení staveniště zabezpečení staveniště dopravní značení na staveništi</t>
  </si>
  <si>
    <t>1129997588</t>
  </si>
  <si>
    <t>VRN4</t>
  </si>
  <si>
    <t>Inženýrská činnost</t>
  </si>
  <si>
    <t>043194000</t>
  </si>
  <si>
    <t>Inženýrská činnost zkoušky a ostatní měření zkoušky ostatní zkoušky a revize</t>
  </si>
  <si>
    <t>-1576197159</t>
  </si>
  <si>
    <t>VRN7</t>
  </si>
  <si>
    <t>Provozní vlivy</t>
  </si>
  <si>
    <t>071103000</t>
  </si>
  <si>
    <t>Provozní vlivy provoz investora, třetích osob provoz investora</t>
  </si>
  <si>
    <t>-1283751880</t>
  </si>
  <si>
    <t>Struktura údajů, formát souboru a metodika pro zpracování</t>
  </si>
  <si>
    <t>Struktura</t>
  </si>
  <si>
    <t>Soubor je složen ze záložky Rekapitulace stavby a záložek s názvem soupisu prací pro jednotlivé objekty ve formátu XLSX. Každá ze záložek přitom obsahuje</t>
  </si>
  <si>
    <t>ještě samostatné sestavy vymezené orámovaním a nadpisem sestavy.</t>
  </si>
  <si>
    <r>
      <rPr>
        <i/>
        <sz val="9"/>
        <rFont val="Trebuchet MS"/>
        <charset val="238"/>
      </rPr>
      <t xml:space="preserve">Rekapitulace stavby </t>
    </r>
    <r>
      <rPr>
        <sz val="9"/>
        <rFont val="Trebuchet MS"/>
        <charset val="238"/>
      </rPr>
      <t>obsahuje sestavu Rekapitulace stavby a Rekapitulace objektů stavby a soupisů prací.</t>
    </r>
  </si>
  <si>
    <r>
      <rPr>
        <sz val="8"/>
        <rFont val="Trebuchet MS"/>
        <charset val="238"/>
      </rPr>
      <t xml:space="preserve">V sestavě </t>
    </r>
    <r>
      <rPr>
        <b/>
        <sz val="9"/>
        <rFont val="Trebuchet MS"/>
        <charset val="238"/>
      </rPr>
      <t>Rekapitulace stavby</t>
    </r>
    <r>
      <rPr>
        <sz val="9"/>
        <rFont val="Trebuchet MS"/>
        <charset val="238"/>
      </rPr>
      <t xml:space="preserve"> jsou uvedeny informace identifikující předmět veřejné zakázky na stavební práce, KSO, CC-CZ, CZ-CPV, CZ-CPA a rekapitulaci </t>
    </r>
  </si>
  <si>
    <t>celkové nabídkové ceny uchazeče.</t>
  </si>
  <si>
    <r>
      <rPr>
        <sz val="8"/>
        <rFont val="Trebuchet MS"/>
        <charset val="238"/>
      </rPr>
      <t xml:space="preserve">V sestavě </t>
    </r>
    <r>
      <rPr>
        <b/>
        <sz val="9"/>
        <rFont val="Trebuchet MS"/>
        <charset val="238"/>
      </rPr>
      <t>Rekapitulace objektů stavby a soupisů prací</t>
    </r>
    <r>
      <rPr>
        <sz val="9"/>
        <rFont val="Trebuchet MS"/>
        <charset val="238"/>
      </rPr>
      <t xml:space="preserve"> je uvedena rekapitulace stavebních objektů, inženýrských objektů, provozních souborů,</t>
    </r>
  </si>
  <si>
    <t>vedlejších a ostatních nákladů a ostatních nákladů s rekapitulací nabídkové ceny za jednotlivé soupisy prací. Na základě údaje Typ je možné</t>
  </si>
  <si>
    <t>identifikovat, zda se jedná o objekt nebo soupis prací pro daný objekt:</t>
  </si>
  <si>
    <t>Stavební objekt pozemní</t>
  </si>
  <si>
    <t>ING</t>
  </si>
  <si>
    <t>Stavební objekt inženýrský</t>
  </si>
  <si>
    <t>PRO</t>
  </si>
  <si>
    <t>Provozní soubor</t>
  </si>
  <si>
    <t>VON</t>
  </si>
  <si>
    <t>Vedlejší a ostatní náklady</t>
  </si>
  <si>
    <t>OST</t>
  </si>
  <si>
    <t>Ostatní</t>
  </si>
  <si>
    <t>Soupis</t>
  </si>
  <si>
    <t>Soupis prací pro daný typ objektu</t>
  </si>
  <si>
    <r>
      <rPr>
        <i/>
        <sz val="9"/>
        <rFont val="Trebuchet MS"/>
        <charset val="238"/>
      </rPr>
      <t xml:space="preserve">Soupis prací </t>
    </r>
    <r>
      <rPr>
        <sz val="9"/>
        <rFont val="Trebuchet MS"/>
        <charset val="238"/>
      </rPr>
      <t>pro jednotlivé objekty obsahuje sestavy Krycí list soupisu, Rekapitulace členění soupisu prací, Soupis prací. Za soupis prací může být považován</t>
    </r>
  </si>
  <si>
    <t>i objekt stavby v případě, že neobsahuje podřízenou zakázku.</t>
  </si>
  <si>
    <r>
      <rPr>
        <b/>
        <sz val="9"/>
        <rFont val="Trebuchet MS"/>
        <charset val="238"/>
      </rPr>
      <t>Krycí list soupisu</t>
    </r>
    <r>
      <rPr>
        <sz val="9"/>
        <rFont val="Trebuchet MS"/>
        <charset val="238"/>
      </rPr>
      <t xml:space="preserve"> obsahuje rekapitulaci informací o předmětu veřejné zakázky ze sestavy Rekapitulace stavby, informaci o zařazení objektu do KSO, </t>
    </r>
  </si>
  <si>
    <t>CC-CZ, CZ-CPV, CZ-CPA a rekapitulaci celkové nabídkové ceny uchazeče za aktuální soupis prací.</t>
  </si>
  <si>
    <r>
      <rPr>
        <b/>
        <sz val="9"/>
        <rFont val="Trebuchet MS"/>
        <charset val="238"/>
      </rPr>
      <t>Rekapitulace členění soupisu prací</t>
    </r>
    <r>
      <rPr>
        <sz val="9"/>
        <rFont val="Trebuchet MS"/>
        <charset val="238"/>
      </rPr>
      <t xml:space="preserve"> obsahuje rekapitulaci soupisu prací ve všech úrovních členění soupisu tak, jak byla tato členění použita (např. </t>
    </r>
  </si>
  <si>
    <t>stavební díly, funkční díly, případně jiné členění) s rekapitulací nabídkové ceny.</t>
  </si>
  <si>
    <r>
      <rPr>
        <b/>
        <sz val="9"/>
        <rFont val="Trebuchet MS"/>
        <charset val="238"/>
      </rPr>
      <t xml:space="preserve">Soupis prací </t>
    </r>
    <r>
      <rPr>
        <sz val="9"/>
        <rFont val="Trebuchet MS"/>
        <charset val="238"/>
      </rPr>
      <t>obsahuje položky veškerých stavebních nebo montážních prací, dodávek materiálů a služeb nezbytných pro zhotovení stavebního objektu,</t>
    </r>
  </si>
  <si>
    <t>inženýrského objektu, provozního souboru, vedlejších a ostatních nákladů.</t>
  </si>
  <si>
    <t>Pro položky soupisu prací se zobrazují následující informace:</t>
  </si>
  <si>
    <t>Pořadové číslo položky v aktuálním soupisu</t>
  </si>
  <si>
    <t>TYP</t>
  </si>
  <si>
    <t>Typ položky: K - konstrukce, M - materiál, PP - plný popis, PSC - poznámka k souboru cen,  P - poznámka k položce, VV - výkaz výměr</t>
  </si>
  <si>
    <t>Kód položky</t>
  </si>
  <si>
    <t>Zkrácený popis položky</t>
  </si>
  <si>
    <t>Měrná jednotka položky</t>
  </si>
  <si>
    <t>Množství v měrné jednotce</t>
  </si>
  <si>
    <t>J.cena</t>
  </si>
  <si>
    <t xml:space="preserve">Jednotková cena položky. Zadaní může obsahovat namísto J.ceny sloupce J.materiál a J.montáž, jejichž součet definuje </t>
  </si>
  <si>
    <t>J.cenu položky.</t>
  </si>
  <si>
    <t xml:space="preserve">Cena celkem </t>
  </si>
  <si>
    <t>Celková cena položky daná jako součin množství a j.ceny</t>
  </si>
  <si>
    <t>Příslušnost položky do cenové soustavy</t>
  </si>
  <si>
    <t>Ke každé položce soupisu prací se na samostatných řádcích může zobrazovat:</t>
  </si>
  <si>
    <t>Plný popis položky</t>
  </si>
  <si>
    <t>Poznámka k souboru cen a poznámka zadavatele</t>
  </si>
  <si>
    <t>Výkaz výměr</t>
  </si>
  <si>
    <t>Pokud je k řádku výkazu výměr evidovaný údaj ve sloupci Kód, jedná se o definovaný odkaz, na který se může odvolávat výkaz výměr z jiné položky.</t>
  </si>
  <si>
    <t xml:space="preserve">Metodika pro zpracování </t>
  </si>
  <si>
    <t>Jednotlivé sestavy jsou v souboru provázány. Editovatelné pole jsou zvýrazněny žlutým podbarvením, ostatní pole neslouží k editaci a nesmí být jakkoliv</t>
  </si>
  <si>
    <t>modifikovány.</t>
  </si>
  <si>
    <t xml:space="preserve">Uchazeč je pro podání nabídky povinen vyplnit žlutě podbarvená pole: </t>
  </si>
  <si>
    <t xml:space="preserve">Pole Uchazeč v sestavě Rekapitulace stavby - zde uchazeč vyplní svůj název (název subjektu) </t>
  </si>
  <si>
    <t>Pole IČ a DIČ v sestavě Rekapitulace stavby - zde uchazeč vyplní svoje IČ a DIČ</t>
  </si>
  <si>
    <t>Datum v sestavě Rekapitulace stavby - zde uchazeč vyplní datum vytvoření nabídky</t>
  </si>
  <si>
    <t>J.cena = jednotková cena v sestavě Soupis prací o maximálním počtu desetinných míst uvedených v poli</t>
  </si>
  <si>
    <t>- pokud sestavy soupisů prací obsahují pole J.cena, musí být všechna tato pole vyplněna nenulovými kladnými číslicemi</t>
  </si>
  <si>
    <t>Poznámka - nepovinný údaj pro položku soupisu</t>
  </si>
  <si>
    <t>V případě, že sestavy soupisů prací neobsahují pole J.cena, potom ve všech soupisech prací obsahují pole:</t>
  </si>
  <si>
    <t xml:space="preserve"> - J.materiál - jednotková cena materiálu </t>
  </si>
  <si>
    <t xml:space="preserve"> - J.montáž - jednotková cena montáže</t>
  </si>
  <si>
    <t>Uchazeč je v tomto případě povinen vyplnit všechna pole J.materiál a pole J.montáž nenulovými kladnými číslicemi. V případech, kdy položka</t>
  </si>
  <si>
    <t>neobsahuje žádný materiál je přípustné, aby pole J.materiál bylo vyplněno nulou. V případech, kdy položka neobsahuje žádnou montáž je přípustné,</t>
  </si>
  <si>
    <t>aby pole J.montáž bylo vyplněno nulou. Není však přípustné, aby obě pole - J.materiál, J.Montáž byly u jedné položky vyplněny nulou.</t>
  </si>
  <si>
    <t>Název</t>
  </si>
  <si>
    <t>Povinný</t>
  </si>
  <si>
    <t>Max. počet</t>
  </si>
  <si>
    <t>atributu</t>
  </si>
  <si>
    <t>(A/N)</t>
  </si>
  <si>
    <t>znaků</t>
  </si>
  <si>
    <t>A</t>
  </si>
  <si>
    <t>Kód stavby</t>
  </si>
  <si>
    <t>String</t>
  </si>
  <si>
    <t>Stavba</t>
  </si>
  <si>
    <t>Název stavby</t>
  </si>
  <si>
    <t>Místo</t>
  </si>
  <si>
    <t>N</t>
  </si>
  <si>
    <t>Místo stavby</t>
  </si>
  <si>
    <t>Datum</t>
  </si>
  <si>
    <t>Datum vykonaného exportu</t>
  </si>
  <si>
    <t>Date</t>
  </si>
  <si>
    <t>KSO</t>
  </si>
  <si>
    <t>Klasifikace stavebního objektu</t>
  </si>
  <si>
    <t>CC-CZ</t>
  </si>
  <si>
    <t>Klasifikace stavbeních děl</t>
  </si>
  <si>
    <t>CZ-CPV</t>
  </si>
  <si>
    <t>Společný slovník pro veřejné zakázky</t>
  </si>
  <si>
    <t>CZ-CPA</t>
  </si>
  <si>
    <t>Klasifikace produkce podle činností</t>
  </si>
  <si>
    <t>Zadavatel</t>
  </si>
  <si>
    <t>Zadavatel zadaní</t>
  </si>
  <si>
    <t>IČ</t>
  </si>
  <si>
    <t>IČ zadavatele zadaní</t>
  </si>
  <si>
    <t>DIČ</t>
  </si>
  <si>
    <t>DIČ zadavatele zadaní</t>
  </si>
  <si>
    <t>Uchazeč</t>
  </si>
  <si>
    <t>Uchazeč veřejné zakázky</t>
  </si>
  <si>
    <t>Projektant</t>
  </si>
  <si>
    <t>Poznámka k zadání</t>
  </si>
  <si>
    <t>Sazba DPH</t>
  </si>
  <si>
    <t>Rekapitulace sazeb DPH u položek soupisů</t>
  </si>
  <si>
    <t>eGSazbaDph</t>
  </si>
  <si>
    <t>Základna DPH</t>
  </si>
  <si>
    <t>Základna DPH určena součtem celkové ceny z položek soupisů</t>
  </si>
  <si>
    <t>Double</t>
  </si>
  <si>
    <t>Hodnota DPH</t>
  </si>
  <si>
    <t>Celková cena bez DPH za celou stavbu. Sčítává se ze všech listů.</t>
  </si>
  <si>
    <t>Celková cena s DPH za celou stavbu</t>
  </si>
  <si>
    <t>Rekapitulace objektů stavby a soupisů prací</t>
  </si>
  <si>
    <t>Přebírá se z Rekapitulace stavby</t>
  </si>
  <si>
    <t>Kód objektu</t>
  </si>
  <si>
    <t>Objektu, Soupis prací</t>
  </si>
  <si>
    <t>Název objektu</t>
  </si>
  <si>
    <t>Cena bez DPH za daný objekt</t>
  </si>
  <si>
    <t>Cena spolu s DPH za daný objekt</t>
  </si>
  <si>
    <t>Typ zakázky</t>
  </si>
  <si>
    <t>eGTypZakazky</t>
  </si>
  <si>
    <t>Krycí list soupisu</t>
  </si>
  <si>
    <t>Objekt</t>
  </si>
  <si>
    <t>Kód a název objektu</t>
  </si>
  <si>
    <t>20 + 120</t>
  </si>
  <si>
    <t>Kód a název soupisu</t>
  </si>
  <si>
    <t>Poznámka k soupisu prací</t>
  </si>
  <si>
    <t>Rekapitulace sazeb DPH na položkách aktuálního soupisu</t>
  </si>
  <si>
    <t>Základna DPH určena součtem celkové ceny z položek aktuálního soupisu</t>
  </si>
  <si>
    <t>Cena bez DPH za daný soupis</t>
  </si>
  <si>
    <t>Cena s DPH</t>
  </si>
  <si>
    <t>Cena s DPH za daný soupis</t>
  </si>
  <si>
    <t>Rekapitulace členění soupisu prací</t>
  </si>
  <si>
    <t>Kód a název objektu, přebírá se z Krycího listu soupisu</t>
  </si>
  <si>
    <t>Kód a název objektu, přebírá se z Krycího listu soupisu</t>
  </si>
  <si>
    <t>Kód a název dílu ze soupisu</t>
  </si>
  <si>
    <t>20 + 100</t>
  </si>
  <si>
    <t>Cena celkem</t>
  </si>
  <si>
    <t>Cena celkem za díl ze soupisu</t>
  </si>
  <si>
    <t>Soupis prací</t>
  </si>
  <si>
    <t>Přebírá se z Krycího listu soupisu</t>
  </si>
  <si>
    <t>Pořadové číslo položky soupisu</t>
  </si>
  <si>
    <t>Long</t>
  </si>
  <si>
    <t>Typ položky soupisu</t>
  </si>
  <si>
    <t>eGTypPolozky</t>
  </si>
  <si>
    <t>Kód položky ze soupisu</t>
  </si>
  <si>
    <t>Popis položky ze soupisu</t>
  </si>
  <si>
    <t>Množství položky soupisu</t>
  </si>
  <si>
    <t>J.Cena</t>
  </si>
  <si>
    <t>Jednotková cena položky</t>
  </si>
  <si>
    <t>Cena celkem vyčíslena jako J.Cena * Množství</t>
  </si>
  <si>
    <t>Zařazení položky do cenové soustavy</t>
  </si>
  <si>
    <t>p</t>
  </si>
  <si>
    <t>Poznámka položky ze soupisu</t>
  </si>
  <si>
    <t>Memo</t>
  </si>
  <si>
    <t>psc</t>
  </si>
  <si>
    <t>Poznámka k souboru cen ze soupisu</t>
  </si>
  <si>
    <t>pp</t>
  </si>
  <si>
    <t>Plný popis položky ze soupisu</t>
  </si>
  <si>
    <t>vv</t>
  </si>
  <si>
    <t>Výkaz výměr (figura, výraz, výměra) ze soupisu</t>
  </si>
  <si>
    <t>Text,Text,Double</t>
  </si>
  <si>
    <t>20, 150</t>
  </si>
  <si>
    <t>Sazba DPH pro položku</t>
  </si>
  <si>
    <t>eGSazbaDPH</t>
  </si>
  <si>
    <t>Hmotnost</t>
  </si>
  <si>
    <t>Hmotnost položky ze soupisu</t>
  </si>
  <si>
    <t>Suť</t>
  </si>
  <si>
    <t>Suť položky ze soupisu</t>
  </si>
  <si>
    <t>Nh</t>
  </si>
  <si>
    <t>Normohodiny položky ze soupisu</t>
  </si>
  <si>
    <t>Datová věta</t>
  </si>
  <si>
    <t>Typ věty</t>
  </si>
  <si>
    <t>Hodnota</t>
  </si>
  <si>
    <t>Význam</t>
  </si>
  <si>
    <t>Základní sazba DPH</t>
  </si>
  <si>
    <t>Snížená sazba DPH</t>
  </si>
  <si>
    <t>Nulová sazba DPH</t>
  </si>
  <si>
    <t>Základní sazba DPH přenesená</t>
  </si>
  <si>
    <t>Snížená sazba DPH přenesená</t>
  </si>
  <si>
    <t>Stavební objekt</t>
  </si>
  <si>
    <t>Inženýrský objekt</t>
  </si>
  <si>
    <t>Ostatní náklady</t>
  </si>
  <si>
    <t>Položka typu HSV</t>
  </si>
  <si>
    <t>Položka typu PSV</t>
  </si>
  <si>
    <t>Položka typu M</t>
  </si>
  <si>
    <t>Položka typu OST</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</si>
</sst>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0%"/>
    <numFmt numFmtId="165" formatCode="dd\.mm\.yyyy"/>
    <numFmt numFmtId="166" formatCode="#,##0.00000"/>
    <numFmt numFmtId="167" formatCode="#,##0.000"/>
  </numFmts>
  <fonts count="48">
    <font>
      <sz val="8"/>
      <name val="Trebuchet MS"/>
      <family val="2"/>
    </font>
    <font>
      <sz val="8"/>
      <color rgb="FF969696"/>
      <name val="Trebuchet MS"/>
    </font>
    <font>
      <sz val="9"/>
      <name val="Trebuchet MS"/>
    </font>
    <font>
      <b/>
      <sz val="12"/>
      <name val="Trebuchet MS"/>
    </font>
    <font>
      <sz val="11"/>
      <name val="Trebuchet MS"/>
    </font>
    <font>
      <sz val="12"/>
      <color rgb="FF003366"/>
      <name val="Trebuchet MS"/>
    </font>
    <font>
      <sz val="10"/>
      <color rgb="FF003366"/>
      <name val="Trebuchet MS"/>
    </font>
    <font>
      <sz val="8"/>
      <color rgb="FF003366"/>
      <name val="Trebuchet MS"/>
    </font>
    <font>
      <sz val="8"/>
      <color rgb="FF505050"/>
      <name val="Trebuchet MS"/>
    </font>
    <font>
      <sz val="8"/>
      <color rgb="FFFF0000"/>
      <name val="Trebuchet MS"/>
    </font>
    <font>
      <sz val="8"/>
      <name val="Trebuchet MS"/>
      <charset val="238"/>
    </font>
    <font>
      <sz val="8"/>
      <color rgb="FFFAE682"/>
      <name val="Trebuchet MS"/>
    </font>
    <font>
      <sz val="10"/>
      <name val="Trebuchet MS"/>
    </font>
    <font>
      <sz val="10"/>
      <color rgb="FF960000"/>
      <name val="Trebuchet MS"/>
    </font>
    <font>
      <u/>
      <sz val="10"/>
      <color theme="10"/>
      <name val="Trebuchet MS"/>
    </font>
    <font>
      <b/>
      <sz val="16"/>
      <name val="Trebuchet MS"/>
    </font>
    <font>
      <sz val="8"/>
      <color rgb="FF3366FF"/>
      <name val="Trebuchet MS"/>
    </font>
    <font>
      <b/>
      <sz val="12"/>
      <color rgb="FF969696"/>
      <name val="Trebuchet MS"/>
    </font>
    <font>
      <sz val="9"/>
      <color rgb="FF969696"/>
      <name val="Trebuchet MS"/>
    </font>
    <font>
      <b/>
      <sz val="8"/>
      <color rgb="FF969696"/>
      <name val="Trebuchet MS"/>
    </font>
    <font>
      <b/>
      <sz val="10"/>
      <name val="Trebuchet MS"/>
    </font>
    <font>
      <b/>
      <sz val="9"/>
      <name val="Trebuchet MS"/>
    </font>
    <font>
      <sz val="12"/>
      <color rgb="FF969696"/>
      <name val="Trebuchet MS"/>
    </font>
    <font>
      <b/>
      <sz val="12"/>
      <color rgb="FF960000"/>
      <name val="Trebuchet MS"/>
    </font>
    <font>
      <sz val="12"/>
      <name val="Trebuchet MS"/>
    </font>
    <font>
      <sz val="18"/>
      <color theme="10"/>
      <name val="Wingdings 2"/>
    </font>
    <font>
      <b/>
      <sz val="11"/>
      <color rgb="FF003366"/>
      <name val="Trebuchet MS"/>
    </font>
    <font>
      <sz val="11"/>
      <color rgb="FF003366"/>
      <name val="Trebuchet MS"/>
    </font>
    <font>
      <b/>
      <sz val="11"/>
      <name val="Trebuchet MS"/>
    </font>
    <font>
      <sz val="11"/>
      <color rgb="FF969696"/>
      <name val="Trebuchet MS"/>
    </font>
    <font>
      <sz val="10"/>
      <color theme="10"/>
      <name val="Trebuchet MS"/>
    </font>
    <font>
      <b/>
      <sz val="12"/>
      <color rgb="FF800000"/>
      <name val="Trebuchet MS"/>
    </font>
    <font>
      <sz val="9"/>
      <color rgb="FF000000"/>
      <name val="Trebuchet MS"/>
    </font>
    <font>
      <sz val="8"/>
      <color rgb="FF960000"/>
      <name val="Trebuchet MS"/>
    </font>
    <font>
      <b/>
      <sz val="8"/>
      <name val="Trebuchet MS"/>
    </font>
    <font>
      <sz val="7"/>
      <color rgb="FF969696"/>
      <name val="Trebuchet MS"/>
    </font>
    <font>
      <i/>
      <sz val="7"/>
      <color rgb="FF969696"/>
      <name val="Trebuchet MS"/>
    </font>
    <font>
      <sz val="8"/>
      <color rgb="FFFF0000"/>
      <name val="Trebuchet MS"/>
    </font>
    <font>
      <i/>
      <sz val="8"/>
      <color rgb="FF0000FF"/>
      <name val="Trebuchet MS"/>
    </font>
    <font>
      <sz val="8"/>
      <name val="Trebuchet MS"/>
      <charset val="238"/>
    </font>
    <font>
      <b/>
      <sz val="16"/>
      <name val="Trebuchet MS"/>
      <charset val="238"/>
    </font>
    <font>
      <b/>
      <sz val="11"/>
      <name val="Trebuchet MS"/>
      <charset val="238"/>
    </font>
    <font>
      <sz val="9"/>
      <name val="Trebuchet MS"/>
      <charset val="238"/>
    </font>
    <font>
      <sz val="10"/>
      <name val="Trebuchet MS"/>
      <charset val="238"/>
    </font>
    <font>
      <sz val="11"/>
      <name val="Trebuchet MS"/>
      <charset val="238"/>
    </font>
    <font>
      <b/>
      <sz val="9"/>
      <name val="Trebuchet MS"/>
      <charset val="238"/>
    </font>
    <font>
      <u/>
      <sz val="11"/>
      <color theme="10"/>
      <name val="Calibri"/>
      <scheme val="minor"/>
    </font>
    <font>
      <i/>
      <sz val="9"/>
      <name val="Trebuchet MS"/>
      <charset val="238"/>
    </font>
  </fonts>
  <fills count="7">
    <fill>
      <patternFill patternType="none"/>
    </fill>
    <fill>
      <patternFill patternType="gray125"/>
    </fill>
    <fill>
      <patternFill patternType="none"/>
    </fill>
    <fill>
      <patternFill patternType="solid">
        <fgColor rgb="FFFAE682"/>
      </patternFill>
    </fill>
    <fill>
      <patternFill patternType="solid">
        <fgColor rgb="FFFFFFCC"/>
      </patternFill>
    </fill>
    <fill>
      <patternFill patternType="solid">
        <fgColor rgb="FFBEBEBE"/>
      </patternFill>
    </fill>
    <fill>
      <patternFill patternType="solid">
        <fgColor rgb="FFD2D2D2"/>
      </patternFill>
    </fill>
  </fills>
  <borders count="37">
    <border>
      <left/>
      <right/>
      <top/>
      <bottom/>
      <diagonal/>
    </border>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right/>
      <top style="hair">
        <color rgb="FF000000"/>
      </top>
      <bottom/>
      <diagonal/>
    </border>
    <border>
      <left/>
      <right/>
      <top/>
      <bottom style="hair">
        <color rgb="FF000000"/>
      </bottom>
      <diagonal/>
    </border>
    <border>
      <left style="hair">
        <color rgb="FF000000"/>
      </left>
      <right/>
      <top style="hair">
        <color rgb="FF000000"/>
      </top>
      <bottom style="hair">
        <color rgb="FF000000"/>
      </bottom>
      <diagonal/>
    </border>
    <border>
      <left/>
      <right/>
      <top style="hair">
        <color rgb="FF000000"/>
      </top>
      <bottom style="hair">
        <color rgb="FF000000"/>
      </bottom>
      <diagonal/>
    </border>
    <border>
      <left/>
      <right style="hair">
        <color rgb="FF000000"/>
      </right>
      <top style="hair">
        <color rgb="FF000000"/>
      </top>
      <bottom style="hair">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hair">
        <color rgb="FF969696"/>
      </left>
      <right/>
      <top style="hair">
        <color rgb="FF969696"/>
      </top>
      <bottom/>
      <diagonal/>
    </border>
    <border>
      <left/>
      <right/>
      <top style="hair">
        <color rgb="FF969696"/>
      </top>
      <bottom/>
      <diagonal/>
    </border>
    <border>
      <left/>
      <right style="hair">
        <color rgb="FF969696"/>
      </right>
      <top style="hair">
        <color rgb="FF969696"/>
      </top>
      <bottom/>
      <diagonal/>
    </border>
    <border>
      <left style="hair">
        <color rgb="FF969696"/>
      </left>
      <right/>
      <top/>
      <bottom/>
      <diagonal/>
    </border>
    <border>
      <left/>
      <right style="hair">
        <color rgb="FF969696"/>
      </right>
      <top/>
      <bottom/>
      <diagonal/>
    </border>
    <border>
      <left style="hair">
        <color rgb="FF969696"/>
      </left>
      <right/>
      <top style="hair">
        <color rgb="FF969696"/>
      </top>
      <bottom style="hair">
        <color rgb="FF969696"/>
      </bottom>
      <diagonal/>
    </border>
    <border>
      <left/>
      <right/>
      <top style="hair">
        <color rgb="FF969696"/>
      </top>
      <bottom style="hair">
        <color rgb="FF969696"/>
      </bottom>
      <diagonal/>
    </border>
    <border>
      <left/>
      <right style="hair">
        <color rgb="FF969696"/>
      </right>
      <top style="hair">
        <color rgb="FF969696"/>
      </top>
      <bottom style="hair">
        <color rgb="FF969696"/>
      </bottom>
      <diagonal/>
    </border>
    <border>
      <left style="hair">
        <color rgb="FF969696"/>
      </left>
      <right/>
      <top/>
      <bottom style="hair">
        <color rgb="FF969696"/>
      </bottom>
      <diagonal/>
    </border>
    <border>
      <left/>
      <right/>
      <top/>
      <bottom style="hair">
        <color rgb="FF969696"/>
      </bottom>
      <diagonal/>
    </border>
    <border>
      <left/>
      <right style="hair">
        <color rgb="FF969696"/>
      </right>
      <top/>
      <bottom style="hair">
        <color rgb="FF969696"/>
      </bottom>
      <diagonal/>
    </border>
    <border>
      <left/>
      <right style="thin">
        <color rgb="FF000000"/>
      </right>
      <top style="hair">
        <color rgb="FF969696"/>
      </top>
      <bottom/>
      <diagonal/>
    </border>
    <border>
      <left/>
      <right style="thin">
        <color rgb="FF000000"/>
      </right>
      <top style="hair">
        <color rgb="FF000000"/>
      </top>
      <bottom style="hair">
        <color rgb="FF000000"/>
      </bottom>
      <diagonal/>
    </border>
    <border>
      <left style="hair">
        <color rgb="FF969696"/>
      </left>
      <right style="hair">
        <color rgb="FF969696"/>
      </right>
      <top style="hair">
        <color rgb="FF969696"/>
      </top>
      <bottom style="hair">
        <color rgb="FF969696"/>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46" fillId="0" borderId="0" applyNumberFormat="0" applyFill="0" applyBorder="0" applyAlignment="0" applyProtection="0"/>
  </cellStyleXfs>
  <cellXfs count="389">
    <xf numFmtId="0" fontId="0" fillId="0" borderId="0" xfId="0"/>
    <xf numFmtId="0" fontId="0" fillId="0" borderId="0" xfId="0" applyFont="1" applyAlignment="1">
      <alignment vertical="center"/>
    </xf>
    <xf numFmtId="0" fontId="1" fillId="0" borderId="0" xfId="0" applyFont="1" applyAlignment="1">
      <alignment vertical="center"/>
    </xf>
    <xf numFmtId="0" fontId="2" fillId="0" borderId="0" xfId="0" applyFont="1" applyAlignment="1">
      <alignment vertical="center"/>
    </xf>
    <xf numFmtId="0" fontId="3" fillId="0" borderId="0" xfId="0" applyFont="1" applyAlignment="1">
      <alignment vertical="center"/>
    </xf>
    <xf numFmtId="0" fontId="4" fillId="0" borderId="0" xfId="0" applyFont="1" applyAlignment="1">
      <alignment vertical="center"/>
    </xf>
    <xf numFmtId="0" fontId="0" fillId="0" borderId="0" xfId="0" applyFont="1" applyAlignment="1">
      <alignment vertical="center" wrapText="1"/>
    </xf>
    <xf numFmtId="0" fontId="5" fillId="0" borderId="0" xfId="0" applyFont="1" applyAlignment="1">
      <alignment vertical="center"/>
    </xf>
    <xf numFmtId="0" fontId="6" fillId="0" borderId="0" xfId="0" applyFont="1" applyAlignment="1">
      <alignment vertical="center"/>
    </xf>
    <xf numFmtId="0" fontId="0" fillId="0" borderId="0" xfId="0" applyFont="1" applyAlignment="1">
      <alignment horizontal="center" vertical="center" wrapText="1"/>
    </xf>
    <xf numFmtId="0" fontId="7" fillId="0" borderId="0" xfId="0" applyFont="1" applyAlignment="1"/>
    <xf numFmtId="0" fontId="8" fillId="0" borderId="0" xfId="0" applyFont="1" applyAlignment="1">
      <alignment vertical="center"/>
    </xf>
    <xf numFmtId="0" fontId="9" fillId="0" borderId="0" xfId="0" applyFont="1" applyAlignment="1">
      <alignment vertical="center"/>
    </xf>
    <xf numFmtId="0" fontId="0" fillId="0" borderId="0" xfId="0" applyAlignment="1" applyProtection="1">
      <alignment horizontal="center" vertical="center"/>
      <protection locked="0"/>
    </xf>
    <xf numFmtId="0" fontId="11" fillId="3" borderId="0" xfId="0" applyFont="1" applyFill="1" applyAlignment="1" applyProtection="1">
      <alignment horizontal="left" vertical="center"/>
    </xf>
    <xf numFmtId="0" fontId="12" fillId="3" borderId="0" xfId="0" applyFont="1" applyFill="1" applyAlignment="1" applyProtection="1">
      <alignment vertical="center"/>
    </xf>
    <xf numFmtId="0" fontId="13" fillId="3" borderId="0" xfId="0" applyFont="1" applyFill="1" applyAlignment="1" applyProtection="1">
      <alignment horizontal="left" vertical="center"/>
    </xf>
    <xf numFmtId="0" fontId="14" fillId="3" borderId="0" xfId="1" applyFont="1" applyFill="1" applyAlignment="1" applyProtection="1">
      <alignment vertical="center"/>
    </xf>
    <xf numFmtId="0" fontId="46" fillId="3" borderId="0" xfId="1" applyFill="1"/>
    <xf numFmtId="0" fontId="0" fillId="3" borderId="0" xfId="0" applyFill="1"/>
    <xf numFmtId="0" fontId="11" fillId="3" borderId="0" xfId="0" applyFont="1" applyFill="1" applyAlignment="1">
      <alignment horizontal="left" vertical="center"/>
    </xf>
    <xf numFmtId="0" fontId="11" fillId="0" borderId="0" xfId="0" applyFont="1" applyAlignment="1">
      <alignment horizontal="left" vertical="center"/>
    </xf>
    <xf numFmtId="0" fontId="0" fillId="0" borderId="0" xfId="0" applyFont="1" applyAlignment="1">
      <alignment horizontal="left" vertical="center"/>
    </xf>
    <xf numFmtId="0" fontId="0" fillId="0" borderId="2" xfId="0" applyBorder="1" applyProtection="1"/>
    <xf numFmtId="0" fontId="0" fillId="0" borderId="3" xfId="0" applyBorder="1" applyProtection="1"/>
    <xf numFmtId="0" fontId="0" fillId="0" borderId="4" xfId="0" applyBorder="1" applyProtection="1"/>
    <xf numFmtId="0" fontId="0" fillId="0" borderId="5" xfId="0" applyBorder="1" applyProtection="1"/>
    <xf numFmtId="0" fontId="0" fillId="0" borderId="0" xfId="0" applyBorder="1" applyProtection="1"/>
    <xf numFmtId="0" fontId="15" fillId="0" borderId="0" xfId="0" applyFont="1" applyBorder="1" applyAlignment="1" applyProtection="1">
      <alignment horizontal="left" vertical="center"/>
    </xf>
    <xf numFmtId="0" fontId="0" fillId="0" borderId="6" xfId="0" applyBorder="1" applyProtection="1"/>
    <xf numFmtId="0" fontId="16" fillId="0" borderId="0" xfId="0" applyFont="1" applyAlignment="1">
      <alignment horizontal="left" vertical="center"/>
    </xf>
    <xf numFmtId="0" fontId="17" fillId="0" borderId="0" xfId="0" applyFont="1" applyAlignment="1">
      <alignment horizontal="left" vertical="center"/>
    </xf>
    <xf numFmtId="0" fontId="18" fillId="0" borderId="0" xfId="0" applyFont="1" applyBorder="1" applyAlignment="1" applyProtection="1">
      <alignment horizontal="left" vertical="top"/>
    </xf>
    <xf numFmtId="0" fontId="2" fillId="0" borderId="0" xfId="0" applyFont="1" applyBorder="1" applyAlignment="1" applyProtection="1">
      <alignment horizontal="left" vertical="center"/>
    </xf>
    <xf numFmtId="0" fontId="3" fillId="0" borderId="0" xfId="0" applyFont="1" applyBorder="1" applyAlignment="1" applyProtection="1">
      <alignment horizontal="left" vertical="top"/>
    </xf>
    <xf numFmtId="0" fontId="18" fillId="0" borderId="0" xfId="0" applyFont="1" applyBorder="1" applyAlignment="1" applyProtection="1">
      <alignment horizontal="left" vertical="center"/>
    </xf>
    <xf numFmtId="0" fontId="2" fillId="4" borderId="0" xfId="0" applyFont="1" applyFill="1" applyBorder="1" applyAlignment="1" applyProtection="1">
      <alignment horizontal="left" vertical="center"/>
      <protection locked="0"/>
    </xf>
    <xf numFmtId="49" fontId="2" fillId="4" borderId="0" xfId="0" applyNumberFormat="1" applyFont="1" applyFill="1" applyBorder="1" applyAlignment="1" applyProtection="1">
      <alignment horizontal="left" vertical="center"/>
      <protection locked="0"/>
    </xf>
    <xf numFmtId="0" fontId="0" fillId="0" borderId="7" xfId="0" applyBorder="1" applyProtection="1"/>
    <xf numFmtId="0" fontId="0" fillId="0" borderId="5" xfId="0" applyFont="1" applyBorder="1" applyAlignment="1" applyProtection="1">
      <alignment vertical="center"/>
    </xf>
    <xf numFmtId="0" fontId="0" fillId="0" borderId="0" xfId="0" applyFont="1" applyBorder="1" applyAlignment="1" applyProtection="1">
      <alignment vertical="center"/>
    </xf>
    <xf numFmtId="0" fontId="20" fillId="0" borderId="8" xfId="0" applyFont="1" applyBorder="1" applyAlignment="1" applyProtection="1">
      <alignment horizontal="left" vertical="center"/>
    </xf>
    <xf numFmtId="0" fontId="0" fillId="0" borderId="8" xfId="0" applyFont="1" applyBorder="1" applyAlignment="1" applyProtection="1">
      <alignment vertical="center"/>
    </xf>
    <xf numFmtId="0" fontId="0" fillId="0" borderId="6" xfId="0" applyFont="1" applyBorder="1" applyAlignment="1" applyProtection="1">
      <alignment vertical="center"/>
    </xf>
    <xf numFmtId="0" fontId="1" fillId="0" borderId="0" xfId="0" applyFont="1" applyBorder="1" applyAlignment="1" applyProtection="1">
      <alignment horizontal="right" vertical="center"/>
    </xf>
    <xf numFmtId="0" fontId="1" fillId="0" borderId="5" xfId="0" applyFont="1" applyBorder="1" applyAlignment="1" applyProtection="1">
      <alignment vertical="center"/>
    </xf>
    <xf numFmtId="0" fontId="1" fillId="0" borderId="0" xfId="0" applyFont="1" applyBorder="1" applyAlignment="1" applyProtection="1">
      <alignment vertical="center"/>
    </xf>
    <xf numFmtId="0" fontId="1" fillId="0" borderId="0" xfId="0" applyFont="1" applyBorder="1" applyAlignment="1" applyProtection="1">
      <alignment horizontal="left" vertical="center"/>
    </xf>
    <xf numFmtId="0" fontId="1" fillId="0" borderId="6" xfId="0" applyFont="1" applyBorder="1" applyAlignment="1" applyProtection="1">
      <alignment vertical="center"/>
    </xf>
    <xf numFmtId="0" fontId="0" fillId="5" borderId="0" xfId="0" applyFont="1" applyFill="1" applyBorder="1" applyAlignment="1" applyProtection="1">
      <alignment vertical="center"/>
    </xf>
    <xf numFmtId="0" fontId="3" fillId="5" borderId="9" xfId="0" applyFont="1" applyFill="1" applyBorder="1" applyAlignment="1" applyProtection="1">
      <alignment horizontal="left" vertical="center"/>
    </xf>
    <xf numFmtId="0" fontId="0" fillId="5" borderId="10" xfId="0" applyFont="1" applyFill="1" applyBorder="1" applyAlignment="1" applyProtection="1">
      <alignment vertical="center"/>
    </xf>
    <xf numFmtId="0" fontId="3" fillId="5" borderId="10" xfId="0" applyFont="1" applyFill="1" applyBorder="1" applyAlignment="1" applyProtection="1">
      <alignment horizontal="center" vertical="center"/>
    </xf>
    <xf numFmtId="0" fontId="0" fillId="5" borderId="6" xfId="0" applyFont="1" applyFill="1" applyBorder="1" applyAlignment="1" applyProtection="1">
      <alignment vertical="center"/>
    </xf>
    <xf numFmtId="0" fontId="0" fillId="0" borderId="12" xfId="0" applyFont="1" applyBorder="1" applyAlignment="1" applyProtection="1">
      <alignment vertical="center"/>
    </xf>
    <xf numFmtId="0" fontId="0" fillId="0" borderId="13" xfId="0" applyFont="1" applyBorder="1" applyAlignment="1" applyProtection="1">
      <alignment vertical="center"/>
    </xf>
    <xf numFmtId="0" fontId="0" fillId="0" borderId="14" xfId="0" applyFont="1" applyBorder="1" applyAlignment="1" applyProtection="1">
      <alignment vertical="center"/>
    </xf>
    <xf numFmtId="0" fontId="0" fillId="0" borderId="2" xfId="0" applyFont="1" applyBorder="1" applyAlignment="1" applyProtection="1">
      <alignment vertical="center"/>
    </xf>
    <xf numFmtId="0" fontId="0" fillId="0" borderId="3" xfId="0" applyFont="1" applyBorder="1" applyAlignment="1" applyProtection="1">
      <alignment vertical="center"/>
    </xf>
    <xf numFmtId="0" fontId="0" fillId="0" borderId="5" xfId="0" applyFont="1" applyBorder="1" applyAlignment="1">
      <alignment vertical="center"/>
    </xf>
    <xf numFmtId="0" fontId="15" fillId="0" borderId="0" xfId="0" applyFont="1" applyAlignment="1" applyProtection="1">
      <alignment horizontal="left" vertical="center"/>
    </xf>
    <xf numFmtId="0" fontId="0" fillId="0" borderId="0" xfId="0" applyFont="1" applyAlignment="1" applyProtection="1">
      <alignment vertical="center"/>
    </xf>
    <xf numFmtId="0" fontId="2" fillId="0" borderId="5" xfId="0" applyFont="1" applyBorder="1" applyAlignment="1" applyProtection="1">
      <alignment vertical="center"/>
    </xf>
    <xf numFmtId="0" fontId="18" fillId="0" borderId="0" xfId="0" applyFont="1" applyAlignment="1" applyProtection="1">
      <alignment horizontal="left" vertical="center"/>
    </xf>
    <xf numFmtId="0" fontId="2" fillId="0" borderId="0" xfId="0" applyFont="1" applyAlignment="1" applyProtection="1">
      <alignment vertical="center"/>
    </xf>
    <xf numFmtId="0" fontId="2" fillId="0" borderId="5" xfId="0" applyFont="1" applyBorder="1" applyAlignment="1">
      <alignment vertical="center"/>
    </xf>
    <xf numFmtId="0" fontId="3" fillId="0" borderId="5" xfId="0" applyFont="1" applyBorder="1" applyAlignment="1" applyProtection="1">
      <alignment vertical="center"/>
    </xf>
    <xf numFmtId="0" fontId="3" fillId="0" borderId="0" xfId="0" applyFont="1" applyAlignment="1" applyProtection="1">
      <alignment horizontal="left" vertical="center"/>
    </xf>
    <xf numFmtId="0" fontId="3" fillId="0" borderId="0" xfId="0" applyFont="1" applyAlignment="1" applyProtection="1">
      <alignment vertical="center"/>
    </xf>
    <xf numFmtId="0" fontId="3" fillId="0" borderId="5" xfId="0" applyFont="1" applyBorder="1" applyAlignment="1">
      <alignment vertical="center"/>
    </xf>
    <xf numFmtId="0" fontId="21" fillId="0" borderId="0" xfId="0" applyFont="1" applyAlignment="1" applyProtection="1">
      <alignment vertical="center"/>
    </xf>
    <xf numFmtId="165" fontId="2" fillId="0" borderId="0" xfId="0" applyNumberFormat="1" applyFont="1" applyAlignment="1" applyProtection="1">
      <alignment horizontal="left" vertical="center"/>
    </xf>
    <xf numFmtId="0" fontId="0" fillId="0" borderId="16" xfId="0" applyFont="1" applyBorder="1" applyAlignment="1">
      <alignment vertical="center"/>
    </xf>
    <xf numFmtId="0" fontId="0" fillId="0" borderId="17" xfId="0" applyFont="1" applyBorder="1" applyAlignment="1">
      <alignment vertical="center"/>
    </xf>
    <xf numFmtId="0" fontId="0" fillId="0" borderId="0" xfId="0" applyFont="1" applyBorder="1" applyAlignment="1">
      <alignment vertical="center"/>
    </xf>
    <xf numFmtId="0" fontId="0" fillId="0" borderId="19" xfId="0" applyFont="1" applyBorder="1" applyAlignment="1">
      <alignment vertical="center"/>
    </xf>
    <xf numFmtId="0" fontId="0" fillId="0" borderId="19" xfId="0" applyFont="1" applyBorder="1" applyAlignment="1" applyProtection="1">
      <alignment vertical="center"/>
    </xf>
    <xf numFmtId="0" fontId="0" fillId="6" borderId="10" xfId="0" applyFont="1" applyFill="1" applyBorder="1" applyAlignment="1" applyProtection="1">
      <alignment vertical="center"/>
    </xf>
    <xf numFmtId="0" fontId="2" fillId="6" borderId="11" xfId="0" applyFont="1" applyFill="1" applyBorder="1" applyAlignment="1" applyProtection="1">
      <alignment horizontal="center" vertical="center"/>
    </xf>
    <xf numFmtId="0" fontId="18" fillId="0" borderId="20" xfId="0" applyFont="1" applyBorder="1" applyAlignment="1" applyProtection="1">
      <alignment horizontal="center" vertical="center" wrapText="1"/>
    </xf>
    <xf numFmtId="0" fontId="18" fillId="0" borderId="21" xfId="0" applyFont="1" applyBorder="1" applyAlignment="1" applyProtection="1">
      <alignment horizontal="center" vertical="center" wrapText="1"/>
    </xf>
    <xf numFmtId="0" fontId="18" fillId="0" borderId="22" xfId="0" applyFont="1" applyBorder="1" applyAlignment="1" applyProtection="1">
      <alignment horizontal="center" vertical="center" wrapText="1"/>
    </xf>
    <xf numFmtId="0" fontId="0" fillId="0" borderId="15" xfId="0" applyFont="1" applyBorder="1" applyAlignment="1" applyProtection="1">
      <alignment vertical="center"/>
    </xf>
    <xf numFmtId="0" fontId="0" fillId="0" borderId="16" xfId="0" applyFont="1" applyBorder="1" applyAlignment="1" applyProtection="1">
      <alignment vertical="center"/>
    </xf>
    <xf numFmtId="0" fontId="0" fillId="0" borderId="17" xfId="0" applyFont="1" applyBorder="1" applyAlignment="1" applyProtection="1">
      <alignment vertical="center"/>
    </xf>
    <xf numFmtId="0" fontId="23" fillId="0" borderId="0" xfId="0" applyFont="1" applyAlignment="1" applyProtection="1">
      <alignment horizontal="left" vertical="center"/>
    </xf>
    <xf numFmtId="0" fontId="23" fillId="0" borderId="0" xfId="0" applyFont="1" applyAlignment="1" applyProtection="1">
      <alignment vertical="center"/>
    </xf>
    <xf numFmtId="0" fontId="3" fillId="0" borderId="0" xfId="0" applyFont="1" applyAlignment="1" applyProtection="1">
      <alignment horizontal="center" vertical="center"/>
    </xf>
    <xf numFmtId="4" fontId="22" fillId="0" borderId="18" xfId="0" applyNumberFormat="1" applyFont="1" applyBorder="1" applyAlignment="1" applyProtection="1">
      <alignment vertical="center"/>
    </xf>
    <xf numFmtId="4" fontId="22" fillId="0" borderId="0" xfId="0" applyNumberFormat="1" applyFont="1" applyBorder="1" applyAlignment="1" applyProtection="1">
      <alignment vertical="center"/>
    </xf>
    <xf numFmtId="166" fontId="22" fillId="0" borderId="0" xfId="0" applyNumberFormat="1" applyFont="1" applyBorder="1" applyAlignment="1" applyProtection="1">
      <alignment vertical="center"/>
    </xf>
    <xf numFmtId="4" fontId="22" fillId="0" borderId="19" xfId="0" applyNumberFormat="1" applyFont="1" applyBorder="1" applyAlignment="1" applyProtection="1">
      <alignment vertical="center"/>
    </xf>
    <xf numFmtId="0" fontId="3" fillId="0" borderId="0" xfId="0" applyFont="1" applyAlignment="1">
      <alignment horizontal="left" vertical="center"/>
    </xf>
    <xf numFmtId="0" fontId="24" fillId="0" borderId="0" xfId="0" applyFont="1" applyAlignment="1">
      <alignment horizontal="left" vertical="center"/>
    </xf>
    <xf numFmtId="0" fontId="25" fillId="0" borderId="0" xfId="1" applyFont="1" applyAlignment="1">
      <alignment horizontal="center" vertical="center"/>
    </xf>
    <xf numFmtId="0" fontId="4" fillId="0" borderId="5" xfId="0" applyFont="1" applyBorder="1" applyAlignment="1" applyProtection="1">
      <alignment vertical="center"/>
    </xf>
    <xf numFmtId="0" fontId="26" fillId="0" borderId="0" xfId="0" applyFont="1" applyAlignment="1" applyProtection="1">
      <alignment vertical="center"/>
    </xf>
    <xf numFmtId="0" fontId="27" fillId="0" borderId="0" xfId="0" applyFont="1" applyAlignment="1" applyProtection="1">
      <alignment vertical="center"/>
    </xf>
    <xf numFmtId="0" fontId="28" fillId="0" borderId="0" xfId="0" applyFont="1" applyAlignment="1" applyProtection="1">
      <alignment horizontal="center" vertical="center"/>
    </xf>
    <xf numFmtId="0" fontId="4" fillId="0" borderId="5" xfId="0" applyFont="1" applyBorder="1" applyAlignment="1">
      <alignment vertical="center"/>
    </xf>
    <xf numFmtId="4" fontId="29" fillId="0" borderId="18" xfId="0" applyNumberFormat="1" applyFont="1" applyBorder="1" applyAlignment="1" applyProtection="1">
      <alignment vertical="center"/>
    </xf>
    <xf numFmtId="4" fontId="29" fillId="0" borderId="0" xfId="0" applyNumberFormat="1" applyFont="1" applyBorder="1" applyAlignment="1" applyProtection="1">
      <alignment vertical="center"/>
    </xf>
    <xf numFmtId="166" fontId="29" fillId="0" borderId="0" xfId="0" applyNumberFormat="1" applyFont="1" applyBorder="1" applyAlignment="1" applyProtection="1">
      <alignment vertical="center"/>
    </xf>
    <xf numFmtId="4" fontId="29" fillId="0" borderId="19" xfId="0" applyNumberFormat="1" applyFont="1" applyBorder="1" applyAlignment="1" applyProtection="1">
      <alignment vertical="center"/>
    </xf>
    <xf numFmtId="0" fontId="4" fillId="0" borderId="0" xfId="0" applyFont="1" applyAlignment="1">
      <alignment horizontal="left" vertical="center"/>
    </xf>
    <xf numFmtId="4" fontId="29" fillId="0" borderId="23" xfId="0" applyNumberFormat="1" applyFont="1" applyBorder="1" applyAlignment="1" applyProtection="1">
      <alignment vertical="center"/>
    </xf>
    <xf numFmtId="4" fontId="29" fillId="0" borderId="24" xfId="0" applyNumberFormat="1" applyFont="1" applyBorder="1" applyAlignment="1" applyProtection="1">
      <alignment vertical="center"/>
    </xf>
    <xf numFmtId="166" fontId="29" fillId="0" borderId="24" xfId="0" applyNumberFormat="1" applyFont="1" applyBorder="1" applyAlignment="1" applyProtection="1">
      <alignment vertical="center"/>
    </xf>
    <xf numFmtId="4" fontId="29" fillId="0" borderId="25" xfId="0" applyNumberFormat="1" applyFont="1" applyBorder="1" applyAlignment="1" applyProtection="1">
      <alignment vertical="center"/>
    </xf>
    <xf numFmtId="0" fontId="0" fillId="0" borderId="0" xfId="0" applyProtection="1">
      <protection locked="0"/>
    </xf>
    <xf numFmtId="0" fontId="12" fillId="3" borderId="0" xfId="0" applyFont="1" applyFill="1" applyAlignment="1">
      <alignment vertical="center"/>
    </xf>
    <xf numFmtId="0" fontId="13" fillId="3" borderId="0" xfId="0" applyFont="1" applyFill="1" applyAlignment="1">
      <alignment horizontal="left" vertical="center"/>
    </xf>
    <xf numFmtId="0" fontId="30" fillId="3" borderId="0" xfId="1" applyFont="1" applyFill="1" applyAlignment="1">
      <alignment vertical="center"/>
    </xf>
    <xf numFmtId="0" fontId="12" fillId="3" borderId="0" xfId="0" applyFont="1" applyFill="1" applyAlignment="1" applyProtection="1">
      <alignment vertical="center"/>
      <protection locked="0"/>
    </xf>
    <xf numFmtId="0" fontId="0" fillId="0" borderId="3" xfId="0" applyBorder="1" applyProtection="1">
      <protection locked="0"/>
    </xf>
    <xf numFmtId="0" fontId="0" fillId="0" borderId="0" xfId="0" applyBorder="1" applyProtection="1">
      <protection locked="0"/>
    </xf>
    <xf numFmtId="0" fontId="0" fillId="0" borderId="0" xfId="0" applyFont="1" applyBorder="1" applyAlignment="1" applyProtection="1">
      <alignment vertical="center"/>
      <protection locked="0"/>
    </xf>
    <xf numFmtId="0" fontId="18" fillId="0" borderId="0" xfId="0" applyFont="1" applyBorder="1" applyAlignment="1" applyProtection="1">
      <alignment horizontal="left" vertical="center"/>
      <protection locked="0"/>
    </xf>
    <xf numFmtId="165" fontId="2" fillId="0" borderId="0" xfId="0" applyNumberFormat="1" applyFont="1" applyBorder="1" applyAlignment="1" applyProtection="1">
      <alignment horizontal="left" vertical="center"/>
    </xf>
    <xf numFmtId="0" fontId="0" fillId="0" borderId="5" xfId="0" applyFont="1" applyBorder="1" applyAlignment="1" applyProtection="1">
      <alignment vertical="center" wrapText="1"/>
    </xf>
    <xf numFmtId="0" fontId="0" fillId="0" borderId="0" xfId="0" applyFont="1" applyBorder="1" applyAlignment="1" applyProtection="1">
      <alignment vertical="center" wrapText="1"/>
    </xf>
    <xf numFmtId="0" fontId="0" fillId="0" borderId="0" xfId="0" applyFont="1" applyBorder="1" applyAlignment="1" applyProtection="1">
      <alignment vertical="center" wrapText="1"/>
      <protection locked="0"/>
    </xf>
    <xf numFmtId="0" fontId="0" fillId="0" borderId="6" xfId="0" applyFont="1" applyBorder="1" applyAlignment="1" applyProtection="1">
      <alignment vertical="center" wrapText="1"/>
    </xf>
    <xf numFmtId="0" fontId="0" fillId="0" borderId="16" xfId="0" applyFont="1" applyBorder="1" applyAlignment="1" applyProtection="1">
      <alignment vertical="center"/>
      <protection locked="0"/>
    </xf>
    <xf numFmtId="0" fontId="0" fillId="0" borderId="26" xfId="0" applyFont="1" applyBorder="1" applyAlignment="1" applyProtection="1">
      <alignment vertical="center"/>
    </xf>
    <xf numFmtId="0" fontId="20" fillId="0" borderId="0" xfId="0" applyFont="1" applyBorder="1" applyAlignment="1" applyProtection="1">
      <alignment horizontal="left" vertical="center"/>
    </xf>
    <xf numFmtId="4" fontId="23" fillId="0" borderId="0" xfId="0" applyNumberFormat="1" applyFont="1" applyBorder="1" applyAlignment="1" applyProtection="1">
      <alignment vertical="center"/>
    </xf>
    <xf numFmtId="0" fontId="1" fillId="0" borderId="0" xfId="0" applyFont="1" applyBorder="1" applyAlignment="1" applyProtection="1">
      <alignment horizontal="right" vertical="center"/>
      <protection locked="0"/>
    </xf>
    <xf numFmtId="4" fontId="1" fillId="0" borderId="0" xfId="0" applyNumberFormat="1" applyFont="1" applyBorder="1" applyAlignment="1" applyProtection="1">
      <alignment vertical="center"/>
    </xf>
    <xf numFmtId="164" fontId="1" fillId="0" borderId="0" xfId="0" applyNumberFormat="1" applyFont="1" applyBorder="1" applyAlignment="1" applyProtection="1">
      <alignment horizontal="right" vertical="center"/>
      <protection locked="0"/>
    </xf>
    <xf numFmtId="0" fontId="0" fillId="6" borderId="0" xfId="0" applyFont="1" applyFill="1" applyBorder="1" applyAlignment="1" applyProtection="1">
      <alignment vertical="center"/>
    </xf>
    <xf numFmtId="0" fontId="3" fillId="6" borderId="9" xfId="0" applyFont="1" applyFill="1" applyBorder="1" applyAlignment="1" applyProtection="1">
      <alignment horizontal="left" vertical="center"/>
    </xf>
    <xf numFmtId="0" fontId="3" fillId="6" borderId="10" xfId="0" applyFont="1" applyFill="1" applyBorder="1" applyAlignment="1" applyProtection="1">
      <alignment horizontal="right" vertical="center"/>
    </xf>
    <xf numFmtId="0" fontId="3" fillId="6" borderId="10" xfId="0" applyFont="1" applyFill="1" applyBorder="1" applyAlignment="1" applyProtection="1">
      <alignment horizontal="center" vertical="center"/>
    </xf>
    <xf numFmtId="0" fontId="0" fillId="6" borderId="10" xfId="0" applyFont="1" applyFill="1" applyBorder="1" applyAlignment="1" applyProtection="1">
      <alignment vertical="center"/>
      <protection locked="0"/>
    </xf>
    <xf numFmtId="4" fontId="3" fillId="6" borderId="10" xfId="0" applyNumberFormat="1" applyFont="1" applyFill="1" applyBorder="1" applyAlignment="1" applyProtection="1">
      <alignment vertical="center"/>
    </xf>
    <xf numFmtId="0" fontId="0" fillId="6" borderId="27" xfId="0" applyFont="1" applyFill="1" applyBorder="1" applyAlignment="1" applyProtection="1">
      <alignment vertical="center"/>
    </xf>
    <xf numFmtId="0" fontId="0" fillId="0" borderId="13" xfId="0" applyFont="1" applyBorder="1" applyAlignment="1" applyProtection="1">
      <alignment vertical="center"/>
      <protection locked="0"/>
    </xf>
    <xf numFmtId="0" fontId="0" fillId="0" borderId="2" xfId="0" applyFont="1" applyBorder="1" applyAlignment="1">
      <alignment vertical="center"/>
    </xf>
    <xf numFmtId="0" fontId="0" fillId="0" borderId="3" xfId="0" applyFont="1" applyBorder="1" applyAlignment="1">
      <alignment vertical="center"/>
    </xf>
    <xf numFmtId="0" fontId="0" fillId="0" borderId="3" xfId="0" applyFont="1" applyBorder="1" applyAlignment="1" applyProtection="1">
      <alignment vertical="center"/>
      <protection locked="0"/>
    </xf>
    <xf numFmtId="0" fontId="0" fillId="0" borderId="4" xfId="0" applyFont="1" applyBorder="1" applyAlignment="1">
      <alignment vertical="center"/>
    </xf>
    <xf numFmtId="0" fontId="2" fillId="6" borderId="0" xfId="0" applyFont="1" applyFill="1" applyBorder="1" applyAlignment="1" applyProtection="1">
      <alignment horizontal="left" vertical="center"/>
    </xf>
    <xf numFmtId="0" fontId="0" fillId="6" borderId="0" xfId="0" applyFont="1" applyFill="1" applyBorder="1" applyAlignment="1" applyProtection="1">
      <alignment vertical="center"/>
      <protection locked="0"/>
    </xf>
    <xf numFmtId="0" fontId="2" fillId="6" borderId="0" xfId="0" applyFont="1" applyFill="1" applyBorder="1" applyAlignment="1" applyProtection="1">
      <alignment horizontal="right" vertical="center"/>
    </xf>
    <xf numFmtId="0" fontId="0" fillId="6" borderId="6" xfId="0" applyFont="1" applyFill="1" applyBorder="1" applyAlignment="1" applyProtection="1">
      <alignment vertical="center"/>
    </xf>
    <xf numFmtId="0" fontId="31" fillId="0" borderId="0" xfId="0" applyFont="1" applyBorder="1" applyAlignment="1" applyProtection="1">
      <alignment horizontal="left" vertical="center"/>
    </xf>
    <xf numFmtId="0" fontId="5" fillId="0" borderId="5" xfId="0" applyFont="1" applyBorder="1" applyAlignment="1" applyProtection="1">
      <alignment vertical="center"/>
    </xf>
    <xf numFmtId="0" fontId="5" fillId="0" borderId="0" xfId="0" applyFont="1" applyBorder="1" applyAlignment="1" applyProtection="1">
      <alignment vertical="center"/>
    </xf>
    <xf numFmtId="0" fontId="5" fillId="0" borderId="24" xfId="0" applyFont="1" applyBorder="1" applyAlignment="1" applyProtection="1">
      <alignment horizontal="left" vertical="center"/>
    </xf>
    <xf numFmtId="0" fontId="5" fillId="0" borderId="24" xfId="0" applyFont="1" applyBorder="1" applyAlignment="1" applyProtection="1">
      <alignment vertical="center"/>
    </xf>
    <xf numFmtId="0" fontId="5" fillId="0" borderId="24" xfId="0" applyFont="1" applyBorder="1" applyAlignment="1" applyProtection="1">
      <alignment vertical="center"/>
      <protection locked="0"/>
    </xf>
    <xf numFmtId="4" fontId="5" fillId="0" borderId="24" xfId="0" applyNumberFormat="1" applyFont="1" applyBorder="1" applyAlignment="1" applyProtection="1">
      <alignment vertical="center"/>
    </xf>
    <xf numFmtId="0" fontId="5" fillId="0" borderId="6" xfId="0" applyFont="1" applyBorder="1" applyAlignment="1" applyProtection="1">
      <alignment vertical="center"/>
    </xf>
    <xf numFmtId="0" fontId="6" fillId="0" borderId="5" xfId="0" applyFont="1" applyBorder="1" applyAlignment="1" applyProtection="1">
      <alignment vertical="center"/>
    </xf>
    <xf numFmtId="0" fontId="6" fillId="0" borderId="0" xfId="0" applyFont="1" applyBorder="1" applyAlignment="1" applyProtection="1">
      <alignment vertical="center"/>
    </xf>
    <xf numFmtId="0" fontId="6" fillId="0" borderId="24" xfId="0" applyFont="1" applyBorder="1" applyAlignment="1" applyProtection="1">
      <alignment horizontal="left" vertical="center"/>
    </xf>
    <xf numFmtId="0" fontId="6" fillId="0" borderId="24" xfId="0" applyFont="1" applyBorder="1" applyAlignment="1" applyProtection="1">
      <alignment vertical="center"/>
    </xf>
    <xf numFmtId="0" fontId="6" fillId="0" borderId="24" xfId="0" applyFont="1" applyBorder="1" applyAlignment="1" applyProtection="1">
      <alignment vertical="center"/>
      <protection locked="0"/>
    </xf>
    <xf numFmtId="4" fontId="6" fillId="0" borderId="24" xfId="0" applyNumberFormat="1" applyFont="1" applyBorder="1" applyAlignment="1" applyProtection="1">
      <alignment vertical="center"/>
    </xf>
    <xf numFmtId="0" fontId="6" fillId="0" borderId="6" xfId="0" applyFont="1" applyBorder="1" applyAlignment="1" applyProtection="1">
      <alignment vertical="center"/>
    </xf>
    <xf numFmtId="0" fontId="0" fillId="0" borderId="0" xfId="0" applyFont="1" applyAlignment="1" applyProtection="1">
      <alignment vertical="center"/>
      <protection locked="0"/>
    </xf>
    <xf numFmtId="0" fontId="2" fillId="0" borderId="0" xfId="0" applyFont="1" applyAlignment="1" applyProtection="1">
      <alignment horizontal="left" vertical="center"/>
    </xf>
    <xf numFmtId="0" fontId="18" fillId="0" borderId="0" xfId="0" applyFont="1" applyAlignment="1" applyProtection="1">
      <alignment horizontal="left" vertical="center"/>
      <protection locked="0"/>
    </xf>
    <xf numFmtId="0" fontId="0" fillId="0" borderId="5" xfId="0" applyFont="1" applyBorder="1" applyAlignment="1" applyProtection="1">
      <alignment horizontal="center" vertical="center" wrapText="1"/>
    </xf>
    <xf numFmtId="0" fontId="2" fillId="6" borderId="20" xfId="0" applyFont="1" applyFill="1" applyBorder="1" applyAlignment="1" applyProtection="1">
      <alignment horizontal="center" vertical="center" wrapText="1"/>
    </xf>
    <xf numFmtId="0" fontId="2" fillId="6" borderId="21" xfId="0" applyFont="1" applyFill="1" applyBorder="1" applyAlignment="1" applyProtection="1">
      <alignment horizontal="center" vertical="center" wrapText="1"/>
    </xf>
    <xf numFmtId="0" fontId="32" fillId="6" borderId="21" xfId="0" applyFont="1" applyFill="1" applyBorder="1" applyAlignment="1" applyProtection="1">
      <alignment horizontal="center" vertical="center" wrapText="1"/>
      <protection locked="0"/>
    </xf>
    <xf numFmtId="0" fontId="2" fillId="6" borderId="22" xfId="0" applyFont="1" applyFill="1" applyBorder="1" applyAlignment="1" applyProtection="1">
      <alignment horizontal="center" vertical="center" wrapText="1"/>
    </xf>
    <xf numFmtId="0" fontId="0" fillId="0" borderId="5" xfId="0" applyFont="1" applyBorder="1" applyAlignment="1">
      <alignment horizontal="center" vertical="center" wrapText="1"/>
    </xf>
    <xf numFmtId="4" fontId="23" fillId="0" borderId="0" xfId="0" applyNumberFormat="1" applyFont="1" applyAlignment="1" applyProtection="1"/>
    <xf numFmtId="166" fontId="33" fillId="0" borderId="16" xfId="0" applyNumberFormat="1" applyFont="1" applyBorder="1" applyAlignment="1" applyProtection="1"/>
    <xf numFmtId="166" fontId="33" fillId="0" borderId="17" xfId="0" applyNumberFormat="1" applyFont="1" applyBorder="1" applyAlignment="1" applyProtection="1"/>
    <xf numFmtId="4" fontId="34" fillId="0" borderId="0" xfId="0" applyNumberFormat="1" applyFont="1" applyAlignment="1">
      <alignment vertical="center"/>
    </xf>
    <xf numFmtId="0" fontId="7" fillId="0" borderId="5" xfId="0" applyFont="1" applyBorder="1" applyAlignment="1" applyProtection="1"/>
    <xf numFmtId="0" fontId="7" fillId="0" borderId="0" xfId="0" applyFont="1" applyAlignment="1" applyProtection="1"/>
    <xf numFmtId="0" fontId="7" fillId="0" borderId="0" xfId="0" applyFont="1" applyAlignment="1" applyProtection="1">
      <alignment horizontal="left"/>
    </xf>
    <xf numFmtId="0" fontId="5" fillId="0" borderId="0" xfId="0" applyFont="1" applyAlignment="1" applyProtection="1">
      <alignment horizontal="left"/>
    </xf>
    <xf numFmtId="0" fontId="7" fillId="0" borderId="0" xfId="0" applyFont="1" applyAlignment="1" applyProtection="1">
      <protection locked="0"/>
    </xf>
    <xf numFmtId="4" fontId="5" fillId="0" borderId="0" xfId="0" applyNumberFormat="1" applyFont="1" applyAlignment="1" applyProtection="1"/>
    <xf numFmtId="0" fontId="7" fillId="0" borderId="5" xfId="0" applyFont="1" applyBorder="1" applyAlignment="1"/>
    <xf numFmtId="0" fontId="7" fillId="0" borderId="18" xfId="0" applyFont="1" applyBorder="1" applyAlignment="1" applyProtection="1"/>
    <xf numFmtId="0" fontId="7" fillId="0" borderId="0" xfId="0" applyFont="1" applyBorder="1" applyAlignment="1" applyProtection="1"/>
    <xf numFmtId="166" fontId="7" fillId="0" borderId="0" xfId="0" applyNumberFormat="1" applyFont="1" applyBorder="1" applyAlignment="1" applyProtection="1"/>
    <xf numFmtId="166" fontId="7" fillId="0" borderId="19" xfId="0" applyNumberFormat="1" applyFont="1" applyBorder="1" applyAlignment="1" applyProtection="1"/>
    <xf numFmtId="0" fontId="7" fillId="0" borderId="0" xfId="0" applyFont="1" applyAlignment="1">
      <alignment horizontal="left"/>
    </xf>
    <xf numFmtId="0" fontId="7" fillId="0" borderId="0" xfId="0" applyFont="1" applyAlignment="1">
      <alignment horizontal="center"/>
    </xf>
    <xf numFmtId="4" fontId="7" fillId="0" borderId="0" xfId="0" applyNumberFormat="1" applyFont="1" applyAlignment="1">
      <alignment vertical="center"/>
    </xf>
    <xf numFmtId="0" fontId="7" fillId="0" borderId="0" xfId="0" applyFont="1" applyBorder="1" applyAlignment="1" applyProtection="1">
      <alignment horizontal="left"/>
    </xf>
    <xf numFmtId="0" fontId="6" fillId="0" borderId="0" xfId="0" applyFont="1" applyBorder="1" applyAlignment="1" applyProtection="1">
      <alignment horizontal="left"/>
    </xf>
    <xf numFmtId="4" fontId="6" fillId="0" borderId="0" xfId="0" applyNumberFormat="1" applyFont="1" applyBorder="1" applyAlignment="1" applyProtection="1"/>
    <xf numFmtId="0" fontId="0" fillId="0" borderId="28" xfId="0" applyFont="1" applyBorder="1" applyAlignment="1" applyProtection="1">
      <alignment horizontal="center" vertical="center"/>
    </xf>
    <xf numFmtId="49" fontId="0" fillId="0" borderId="28" xfId="0" applyNumberFormat="1" applyFont="1" applyBorder="1" applyAlignment="1" applyProtection="1">
      <alignment horizontal="left" vertical="center" wrapText="1"/>
    </xf>
    <xf numFmtId="0" fontId="0" fillId="0" borderId="28" xfId="0" applyFont="1" applyBorder="1" applyAlignment="1" applyProtection="1">
      <alignment horizontal="left" vertical="center" wrapText="1"/>
    </xf>
    <xf numFmtId="0" fontId="0" fillId="0" borderId="28" xfId="0" applyFont="1" applyBorder="1" applyAlignment="1" applyProtection="1">
      <alignment horizontal="center" vertical="center" wrapText="1"/>
    </xf>
    <xf numFmtId="167" fontId="0" fillId="0" borderId="28" xfId="0" applyNumberFormat="1" applyFont="1" applyBorder="1" applyAlignment="1" applyProtection="1">
      <alignment vertical="center"/>
    </xf>
    <xf numFmtId="4" fontId="0" fillId="4" borderId="28" xfId="0" applyNumberFormat="1" applyFont="1" applyFill="1" applyBorder="1" applyAlignment="1" applyProtection="1">
      <alignment vertical="center"/>
      <protection locked="0"/>
    </xf>
    <xf numFmtId="4" fontId="0" fillId="0" borderId="28" xfId="0" applyNumberFormat="1" applyFont="1" applyBorder="1" applyAlignment="1" applyProtection="1">
      <alignment vertical="center"/>
    </xf>
    <xf numFmtId="0" fontId="1" fillId="4" borderId="28" xfId="0" applyFont="1" applyFill="1" applyBorder="1" applyAlignment="1" applyProtection="1">
      <alignment horizontal="left" vertical="center"/>
      <protection locked="0"/>
    </xf>
    <xf numFmtId="0" fontId="1" fillId="0" borderId="0" xfId="0" applyFont="1" applyBorder="1" applyAlignment="1" applyProtection="1">
      <alignment horizontal="center" vertical="center"/>
    </xf>
    <xf numFmtId="166" fontId="1" fillId="0" borderId="0" xfId="0" applyNumberFormat="1" applyFont="1" applyBorder="1" applyAlignment="1" applyProtection="1">
      <alignment vertical="center"/>
    </xf>
    <xf numFmtId="166" fontId="1" fillId="0" borderId="19" xfId="0" applyNumberFormat="1" applyFont="1" applyBorder="1" applyAlignment="1" applyProtection="1">
      <alignment vertical="center"/>
    </xf>
    <xf numFmtId="4" fontId="0" fillId="0" borderId="0" xfId="0" applyNumberFormat="1" applyFont="1" applyAlignment="1">
      <alignment vertical="center"/>
    </xf>
    <xf numFmtId="0" fontId="35" fillId="0" borderId="0" xfId="0" applyFont="1" applyAlignment="1" applyProtection="1">
      <alignment horizontal="left" vertical="center"/>
    </xf>
    <xf numFmtId="0" fontId="36" fillId="0" borderId="0" xfId="0" applyFont="1" applyAlignment="1" applyProtection="1">
      <alignment vertical="center" wrapText="1"/>
    </xf>
    <xf numFmtId="0" fontId="0" fillId="0" borderId="18" xfId="0" applyFont="1" applyBorder="1" applyAlignment="1" applyProtection="1">
      <alignment vertical="center"/>
    </xf>
    <xf numFmtId="0" fontId="8" fillId="0" borderId="5" xfId="0" applyFont="1" applyBorder="1" applyAlignment="1" applyProtection="1">
      <alignment vertical="center"/>
    </xf>
    <xf numFmtId="0" fontId="8" fillId="0" borderId="0" xfId="0" applyFont="1" applyAlignment="1" applyProtection="1">
      <alignment vertical="center"/>
    </xf>
    <xf numFmtId="0" fontId="35" fillId="0" borderId="0" xfId="0" applyFont="1" applyBorder="1" applyAlignment="1" applyProtection="1">
      <alignment horizontal="left" vertical="center"/>
    </xf>
    <xf numFmtId="0" fontId="8" fillId="0" borderId="0" xfId="0" applyFont="1" applyBorder="1" applyAlignment="1" applyProtection="1">
      <alignment horizontal="left" vertical="center"/>
    </xf>
    <xf numFmtId="0" fontId="8" fillId="0" borderId="0" xfId="0" applyFont="1" applyBorder="1" applyAlignment="1" applyProtection="1">
      <alignment horizontal="left" vertical="center" wrapText="1"/>
    </xf>
    <xf numFmtId="167" fontId="8" fillId="0" borderId="0" xfId="0" applyNumberFormat="1" applyFont="1" applyBorder="1" applyAlignment="1" applyProtection="1">
      <alignment vertical="center"/>
    </xf>
    <xf numFmtId="0" fontId="8" fillId="0" borderId="0" xfId="0" applyFont="1" applyAlignment="1" applyProtection="1">
      <alignment vertical="center"/>
      <protection locked="0"/>
    </xf>
    <xf numFmtId="0" fontId="8" fillId="0" borderId="5" xfId="0" applyFont="1" applyBorder="1" applyAlignment="1">
      <alignment vertical="center"/>
    </xf>
    <xf numFmtId="0" fontId="8" fillId="0" borderId="18" xfId="0" applyFont="1" applyBorder="1" applyAlignment="1" applyProtection="1">
      <alignment vertical="center"/>
    </xf>
    <xf numFmtId="0" fontId="8" fillId="0" borderId="0" xfId="0" applyFont="1" applyBorder="1" applyAlignment="1" applyProtection="1">
      <alignment vertical="center"/>
    </xf>
    <xf numFmtId="0" fontId="8" fillId="0" borderId="19" xfId="0" applyFont="1" applyBorder="1" applyAlignment="1" applyProtection="1">
      <alignment vertical="center"/>
    </xf>
    <xf numFmtId="0" fontId="8" fillId="0" borderId="0" xfId="0" applyFont="1" applyAlignment="1">
      <alignment horizontal="left" vertical="center"/>
    </xf>
    <xf numFmtId="0" fontId="8" fillId="0" borderId="0" xfId="0" applyFont="1" applyAlignment="1" applyProtection="1">
      <alignment horizontal="left" vertical="center"/>
    </xf>
    <xf numFmtId="0" fontId="8" fillId="0" borderId="0" xfId="0" applyFont="1" applyAlignment="1" applyProtection="1">
      <alignment horizontal="left" vertical="center" wrapText="1"/>
    </xf>
    <xf numFmtId="167" fontId="8" fillId="0" borderId="0" xfId="0" applyNumberFormat="1" applyFont="1" applyAlignment="1" applyProtection="1">
      <alignment vertical="center"/>
    </xf>
    <xf numFmtId="0" fontId="9" fillId="0" borderId="5" xfId="0" applyFont="1" applyBorder="1" applyAlignment="1" applyProtection="1">
      <alignment vertical="center"/>
    </xf>
    <xf numFmtId="0" fontId="9" fillId="0" borderId="0" xfId="0" applyFont="1" applyAlignment="1" applyProtection="1">
      <alignment vertical="center"/>
    </xf>
    <xf numFmtId="0" fontId="37" fillId="0" borderId="0" xfId="0" applyFont="1" applyBorder="1" applyAlignment="1" applyProtection="1">
      <alignment horizontal="left" vertical="center"/>
    </xf>
    <xf numFmtId="0" fontId="37" fillId="0" borderId="0" xfId="0" applyFont="1" applyBorder="1" applyAlignment="1" applyProtection="1">
      <alignment horizontal="left" vertical="center" wrapText="1"/>
    </xf>
    <xf numFmtId="167" fontId="9" fillId="0" borderId="0" xfId="0" applyNumberFormat="1" applyFont="1" applyBorder="1" applyAlignment="1" applyProtection="1">
      <alignment vertical="center"/>
    </xf>
    <xf numFmtId="0" fontId="9" fillId="0" borderId="0" xfId="0" applyFont="1" applyAlignment="1" applyProtection="1">
      <alignment vertical="center"/>
      <protection locked="0"/>
    </xf>
    <xf numFmtId="0" fontId="9" fillId="0" borderId="5" xfId="0" applyFont="1" applyBorder="1" applyAlignment="1">
      <alignment vertical="center"/>
    </xf>
    <xf numFmtId="0" fontId="9" fillId="0" borderId="18" xfId="0" applyFont="1" applyBorder="1" applyAlignment="1" applyProtection="1">
      <alignment vertical="center"/>
    </xf>
    <xf numFmtId="0" fontId="9" fillId="0" borderId="0" xfId="0" applyFont="1" applyBorder="1" applyAlignment="1" applyProtection="1">
      <alignment vertical="center"/>
    </xf>
    <xf numFmtId="0" fontId="9" fillId="0" borderId="19" xfId="0" applyFont="1" applyBorder="1" applyAlignment="1" applyProtection="1">
      <alignment vertical="center"/>
    </xf>
    <xf numFmtId="0" fontId="9" fillId="0" borderId="0" xfId="0" applyFont="1" applyAlignment="1">
      <alignment horizontal="left" vertical="center"/>
    </xf>
    <xf numFmtId="0" fontId="36" fillId="0" borderId="0" xfId="0" applyFont="1" applyBorder="1" applyAlignment="1" applyProtection="1">
      <alignment vertical="center" wrapText="1"/>
    </xf>
    <xf numFmtId="0" fontId="36" fillId="0" borderId="0" xfId="0" applyFont="1" applyAlignment="1" applyProtection="1">
      <alignment vertical="top" wrapText="1"/>
    </xf>
    <xf numFmtId="0" fontId="38" fillId="0" borderId="28" xfId="0" applyFont="1" applyBorder="1" applyAlignment="1" applyProtection="1">
      <alignment horizontal="center" vertical="center"/>
    </xf>
    <xf numFmtId="49" fontId="38" fillId="0" borderId="28" xfId="0" applyNumberFormat="1" applyFont="1" applyBorder="1" applyAlignment="1" applyProtection="1">
      <alignment horizontal="left" vertical="center" wrapText="1"/>
    </xf>
    <xf numFmtId="0" fontId="38" fillId="0" borderId="28" xfId="0" applyFont="1" applyBorder="1" applyAlignment="1" applyProtection="1">
      <alignment horizontal="left" vertical="center" wrapText="1"/>
    </xf>
    <xf numFmtId="0" fontId="38" fillId="0" borderId="28" xfId="0" applyFont="1" applyBorder="1" applyAlignment="1" applyProtection="1">
      <alignment horizontal="center" vertical="center" wrapText="1"/>
    </xf>
    <xf numFmtId="167" fontId="38" fillId="0" borderId="28" xfId="0" applyNumberFormat="1" applyFont="1" applyBorder="1" applyAlignment="1" applyProtection="1">
      <alignment vertical="center"/>
    </xf>
    <xf numFmtId="4" fontId="38" fillId="4" borderId="28" xfId="0" applyNumberFormat="1" applyFont="1" applyFill="1" applyBorder="1" applyAlignment="1" applyProtection="1">
      <alignment vertical="center"/>
      <protection locked="0"/>
    </xf>
    <xf numFmtId="4" fontId="38" fillId="0" borderId="28" xfId="0" applyNumberFormat="1" applyFont="1" applyBorder="1" applyAlignment="1" applyProtection="1">
      <alignment vertical="center"/>
    </xf>
    <xf numFmtId="0" fontId="38" fillId="0" borderId="5" xfId="0" applyFont="1" applyBorder="1" applyAlignment="1">
      <alignment vertical="center"/>
    </xf>
    <xf numFmtId="0" fontId="38" fillId="4" borderId="28" xfId="0" applyFont="1" applyFill="1" applyBorder="1" applyAlignment="1" applyProtection="1">
      <alignment horizontal="left" vertical="center"/>
      <protection locked="0"/>
    </xf>
    <xf numFmtId="0" fontId="38" fillId="0" borderId="0" xfId="0" applyFont="1" applyBorder="1" applyAlignment="1" applyProtection="1">
      <alignment horizontal="center" vertical="center"/>
    </xf>
    <xf numFmtId="0" fontId="37" fillId="0" borderId="0" xfId="0" applyFont="1" applyAlignment="1" applyProtection="1">
      <alignment horizontal="left" vertical="center"/>
    </xf>
    <xf numFmtId="0" fontId="37" fillId="0" borderId="0" xfId="0" applyFont="1" applyAlignment="1" applyProtection="1">
      <alignment horizontal="left" vertical="center" wrapText="1"/>
    </xf>
    <xf numFmtId="167" fontId="9" fillId="0" borderId="0" xfId="0" applyNumberFormat="1" applyFont="1" applyAlignment="1" applyProtection="1">
      <alignment vertical="center"/>
    </xf>
    <xf numFmtId="0" fontId="1" fillId="0" borderId="24" xfId="0" applyFont="1" applyBorder="1" applyAlignment="1" applyProtection="1">
      <alignment horizontal="center" vertical="center"/>
    </xf>
    <xf numFmtId="0" fontId="0" fillId="0" borderId="24" xfId="0" applyFont="1" applyBorder="1" applyAlignment="1" applyProtection="1">
      <alignment vertical="center"/>
    </xf>
    <xf numFmtId="166" fontId="1" fillId="0" borderId="24" xfId="0" applyNumberFormat="1" applyFont="1" applyBorder="1" applyAlignment="1" applyProtection="1">
      <alignment vertical="center"/>
    </xf>
    <xf numFmtId="166" fontId="1" fillId="0" borderId="25" xfId="0" applyNumberFormat="1" applyFont="1" applyBorder="1" applyAlignment="1" applyProtection="1">
      <alignment vertical="center"/>
    </xf>
    <xf numFmtId="0" fontId="23" fillId="0" borderId="0" xfId="0" applyFont="1" applyBorder="1" applyAlignment="1" applyProtection="1">
      <alignment horizontal="left" vertical="center"/>
    </xf>
    <xf numFmtId="0" fontId="5" fillId="0" borderId="0" xfId="0" applyFont="1" applyBorder="1" applyAlignment="1" applyProtection="1">
      <alignment horizontal="left"/>
    </xf>
    <xf numFmtId="4" fontId="5" fillId="0" borderId="0" xfId="0" applyNumberFormat="1" applyFont="1" applyBorder="1" applyAlignment="1" applyProtection="1"/>
    <xf numFmtId="0" fontId="0" fillId="0" borderId="23" xfId="0" applyFont="1" applyBorder="1" applyAlignment="1" applyProtection="1">
      <alignment vertical="center"/>
    </xf>
    <xf numFmtId="0" fontId="0" fillId="0" borderId="25" xfId="0" applyFont="1" applyBorder="1" applyAlignment="1" applyProtection="1">
      <alignment vertical="center"/>
    </xf>
    <xf numFmtId="0" fontId="36" fillId="0" borderId="0" xfId="0" applyFont="1" applyBorder="1" applyAlignment="1" applyProtection="1">
      <alignment vertical="top" wrapText="1"/>
    </xf>
    <xf numFmtId="0" fontId="0" fillId="0" borderId="0" xfId="0" applyAlignment="1" applyProtection="1">
      <alignment vertical="top"/>
      <protection locked="0"/>
    </xf>
    <xf numFmtId="0" fontId="39" fillId="0" borderId="29" xfId="0" applyFont="1" applyBorder="1" applyAlignment="1" applyProtection="1">
      <alignment vertical="center" wrapText="1"/>
      <protection locked="0"/>
    </xf>
    <xf numFmtId="0" fontId="39" fillId="0" borderId="30" xfId="0" applyFont="1" applyBorder="1" applyAlignment="1" applyProtection="1">
      <alignment vertical="center" wrapText="1"/>
      <protection locked="0"/>
    </xf>
    <xf numFmtId="0" fontId="39" fillId="0" borderId="31" xfId="0" applyFont="1" applyBorder="1" applyAlignment="1" applyProtection="1">
      <alignment vertical="center" wrapText="1"/>
      <protection locked="0"/>
    </xf>
    <xf numFmtId="0" fontId="39" fillId="0" borderId="32" xfId="0" applyFont="1" applyBorder="1" applyAlignment="1" applyProtection="1">
      <alignment horizontal="center" vertical="center" wrapText="1"/>
      <protection locked="0"/>
    </xf>
    <xf numFmtId="0" fontId="39" fillId="0" borderId="33" xfId="0" applyFont="1" applyBorder="1" applyAlignment="1" applyProtection="1">
      <alignment horizontal="center" vertical="center" wrapText="1"/>
      <protection locked="0"/>
    </xf>
    <xf numFmtId="0" fontId="39" fillId="0" borderId="32" xfId="0" applyFont="1" applyBorder="1" applyAlignment="1" applyProtection="1">
      <alignment vertical="center" wrapText="1"/>
      <protection locked="0"/>
    </xf>
    <xf numFmtId="0" fontId="39" fillId="0" borderId="33" xfId="0" applyFont="1" applyBorder="1" applyAlignment="1" applyProtection="1">
      <alignment vertical="center" wrapText="1"/>
      <protection locked="0"/>
    </xf>
    <xf numFmtId="0" fontId="41" fillId="0" borderId="1" xfId="0" applyFont="1" applyBorder="1" applyAlignment="1" applyProtection="1">
      <alignment horizontal="left" vertical="center" wrapText="1"/>
      <protection locked="0"/>
    </xf>
    <xf numFmtId="0" fontId="42" fillId="0" borderId="1" xfId="0" applyFont="1" applyBorder="1" applyAlignment="1" applyProtection="1">
      <alignment horizontal="left" vertical="center" wrapText="1"/>
      <protection locked="0"/>
    </xf>
    <xf numFmtId="0" fontId="42" fillId="0" borderId="32" xfId="0" applyFont="1" applyBorder="1" applyAlignment="1" applyProtection="1">
      <alignment vertical="center" wrapText="1"/>
      <protection locked="0"/>
    </xf>
    <xf numFmtId="0" fontId="42" fillId="0" borderId="1" xfId="0" applyFont="1" applyBorder="1" applyAlignment="1" applyProtection="1">
      <alignment vertical="center" wrapText="1"/>
      <protection locked="0"/>
    </xf>
    <xf numFmtId="0" fontId="42" fillId="0" borderId="1" xfId="0" applyFont="1" applyBorder="1" applyAlignment="1" applyProtection="1">
      <alignment vertical="center"/>
      <protection locked="0"/>
    </xf>
    <xf numFmtId="0" fontId="42" fillId="0" borderId="1" xfId="0" applyFont="1" applyBorder="1" applyAlignment="1" applyProtection="1">
      <alignment horizontal="left" vertical="center"/>
      <protection locked="0"/>
    </xf>
    <xf numFmtId="49" fontId="42" fillId="0" borderId="1" xfId="0" applyNumberFormat="1" applyFont="1" applyBorder="1" applyAlignment="1" applyProtection="1">
      <alignment vertical="center" wrapText="1"/>
      <protection locked="0"/>
    </xf>
    <xf numFmtId="0" fontId="39" fillId="0" borderId="35" xfId="0" applyFont="1" applyBorder="1" applyAlignment="1" applyProtection="1">
      <alignment vertical="center" wrapText="1"/>
      <protection locked="0"/>
    </xf>
    <xf numFmtId="0" fontId="43" fillId="0" borderId="34" xfId="0" applyFont="1" applyBorder="1" applyAlignment="1" applyProtection="1">
      <alignment vertical="center" wrapText="1"/>
      <protection locked="0"/>
    </xf>
    <xf numFmtId="0" fontId="39" fillId="0" borderId="36" xfId="0" applyFont="1" applyBorder="1" applyAlignment="1" applyProtection="1">
      <alignment vertical="center" wrapText="1"/>
      <protection locked="0"/>
    </xf>
    <xf numFmtId="0" fontId="39" fillId="0" borderId="1" xfId="0" applyFont="1" applyBorder="1" applyAlignment="1" applyProtection="1">
      <alignment vertical="top"/>
      <protection locked="0"/>
    </xf>
    <xf numFmtId="0" fontId="39" fillId="0" borderId="0" xfId="0" applyFont="1" applyAlignment="1" applyProtection="1">
      <alignment vertical="top"/>
      <protection locked="0"/>
    </xf>
    <xf numFmtId="0" fontId="39" fillId="0" borderId="29" xfId="0" applyFont="1" applyBorder="1" applyAlignment="1" applyProtection="1">
      <alignment horizontal="left" vertical="center"/>
      <protection locked="0"/>
    </xf>
    <xf numFmtId="0" fontId="39" fillId="0" borderId="30" xfId="0" applyFont="1" applyBorder="1" applyAlignment="1" applyProtection="1">
      <alignment horizontal="left" vertical="center"/>
      <protection locked="0"/>
    </xf>
    <xf numFmtId="0" fontId="39" fillId="0" borderId="31" xfId="0" applyFont="1" applyBorder="1" applyAlignment="1" applyProtection="1">
      <alignment horizontal="left" vertical="center"/>
      <protection locked="0"/>
    </xf>
    <xf numFmtId="0" fontId="39" fillId="0" borderId="32" xfId="0" applyFont="1" applyBorder="1" applyAlignment="1" applyProtection="1">
      <alignment horizontal="left" vertical="center"/>
      <protection locked="0"/>
    </xf>
    <xf numFmtId="0" fontId="39" fillId="0" borderId="33" xfId="0" applyFont="1" applyBorder="1" applyAlignment="1" applyProtection="1">
      <alignment horizontal="left" vertical="center"/>
      <protection locked="0"/>
    </xf>
    <xf numFmtId="0" fontId="41" fillId="0" borderId="1" xfId="0" applyFont="1" applyBorder="1" applyAlignment="1" applyProtection="1">
      <alignment horizontal="left" vertical="center"/>
      <protection locked="0"/>
    </xf>
    <xf numFmtId="0" fontId="44" fillId="0" borderId="0" xfId="0" applyFont="1" applyAlignment="1" applyProtection="1">
      <alignment horizontal="left" vertical="center"/>
      <protection locked="0"/>
    </xf>
    <xf numFmtId="0" fontId="41" fillId="0" borderId="34" xfId="0" applyFont="1" applyBorder="1" applyAlignment="1" applyProtection="1">
      <alignment horizontal="left" vertical="center"/>
      <protection locked="0"/>
    </xf>
    <xf numFmtId="0" fontId="41" fillId="0" borderId="34" xfId="0" applyFont="1" applyBorder="1" applyAlignment="1" applyProtection="1">
      <alignment horizontal="center" vertical="center"/>
      <protection locked="0"/>
    </xf>
    <xf numFmtId="0" fontId="44" fillId="0" borderId="34" xfId="0" applyFont="1" applyBorder="1" applyAlignment="1" applyProtection="1">
      <alignment horizontal="left" vertical="center"/>
      <protection locked="0"/>
    </xf>
    <xf numFmtId="0" fontId="45" fillId="0" borderId="1" xfId="0" applyFont="1" applyBorder="1" applyAlignment="1" applyProtection="1">
      <alignment horizontal="left" vertical="center"/>
      <protection locked="0"/>
    </xf>
    <xf numFmtId="0" fontId="42" fillId="0" borderId="0" xfId="0" applyFont="1" applyAlignment="1" applyProtection="1">
      <alignment horizontal="left" vertical="center"/>
      <protection locked="0"/>
    </xf>
    <xf numFmtId="0" fontId="42" fillId="0" borderId="1" xfId="0" applyFont="1" applyBorder="1" applyAlignment="1" applyProtection="1">
      <alignment horizontal="center" vertical="center"/>
      <protection locked="0"/>
    </xf>
    <xf numFmtId="0" fontId="42" fillId="0" borderId="32" xfId="0" applyFont="1" applyBorder="1" applyAlignment="1" applyProtection="1">
      <alignment horizontal="left" vertical="center"/>
      <protection locked="0"/>
    </xf>
    <xf numFmtId="0" fontId="42" fillId="2" borderId="1" xfId="0" applyFont="1" applyFill="1" applyBorder="1" applyAlignment="1" applyProtection="1">
      <alignment horizontal="left" vertical="center"/>
      <protection locked="0"/>
    </xf>
    <xf numFmtId="0" fontId="42" fillId="2" borderId="1" xfId="0" applyFont="1" applyFill="1" applyBorder="1" applyAlignment="1" applyProtection="1">
      <alignment horizontal="center" vertical="center"/>
      <protection locked="0"/>
    </xf>
    <xf numFmtId="0" fontId="39" fillId="0" borderId="35" xfId="0" applyFont="1" applyBorder="1" applyAlignment="1" applyProtection="1">
      <alignment horizontal="left" vertical="center"/>
      <protection locked="0"/>
    </xf>
    <xf numFmtId="0" fontId="43" fillId="0" borderId="34" xfId="0" applyFont="1" applyBorder="1" applyAlignment="1" applyProtection="1">
      <alignment horizontal="left" vertical="center"/>
      <protection locked="0"/>
    </xf>
    <xf numFmtId="0" fontId="39" fillId="0" borderId="36" xfId="0" applyFont="1" applyBorder="1" applyAlignment="1" applyProtection="1">
      <alignment horizontal="left" vertical="center"/>
      <protection locked="0"/>
    </xf>
    <xf numFmtId="0" fontId="39" fillId="0" borderId="1" xfId="0" applyFont="1" applyBorder="1" applyAlignment="1" applyProtection="1">
      <alignment horizontal="left" vertical="center"/>
      <protection locked="0"/>
    </xf>
    <xf numFmtId="0" fontId="43" fillId="0" borderId="1" xfId="0" applyFont="1" applyBorder="1" applyAlignment="1" applyProtection="1">
      <alignment horizontal="left" vertical="center"/>
      <protection locked="0"/>
    </xf>
    <xf numFmtId="0" fontId="44" fillId="0" borderId="1" xfId="0" applyFont="1" applyBorder="1" applyAlignment="1" applyProtection="1">
      <alignment horizontal="left" vertical="center"/>
      <protection locked="0"/>
    </xf>
    <xf numFmtId="0" fontId="42" fillId="0" borderId="34" xfId="0" applyFont="1" applyBorder="1" applyAlignment="1" applyProtection="1">
      <alignment horizontal="left" vertical="center"/>
      <protection locked="0"/>
    </xf>
    <xf numFmtId="0" fontId="39" fillId="0" borderId="1" xfId="0" applyFont="1" applyBorder="1" applyAlignment="1" applyProtection="1">
      <alignment horizontal="left" vertical="center" wrapText="1"/>
      <protection locked="0"/>
    </xf>
    <xf numFmtId="0" fontId="42" fillId="0" borderId="1" xfId="0" applyFont="1" applyBorder="1" applyAlignment="1" applyProtection="1">
      <alignment horizontal="center" vertical="center" wrapText="1"/>
      <protection locked="0"/>
    </xf>
    <xf numFmtId="0" fontId="39" fillId="0" borderId="29" xfId="0" applyFont="1" applyBorder="1" applyAlignment="1" applyProtection="1">
      <alignment horizontal="left" vertical="center" wrapText="1"/>
      <protection locked="0"/>
    </xf>
    <xf numFmtId="0" fontId="39" fillId="0" borderId="30" xfId="0" applyFont="1" applyBorder="1" applyAlignment="1" applyProtection="1">
      <alignment horizontal="left" vertical="center" wrapText="1"/>
      <protection locked="0"/>
    </xf>
    <xf numFmtId="0" fontId="39" fillId="0" borderId="31" xfId="0" applyFont="1" applyBorder="1" applyAlignment="1" applyProtection="1">
      <alignment horizontal="left" vertical="center" wrapText="1"/>
      <protection locked="0"/>
    </xf>
    <xf numFmtId="0" fontId="39" fillId="0" borderId="32" xfId="0" applyFont="1" applyBorder="1" applyAlignment="1" applyProtection="1">
      <alignment horizontal="left" vertical="center" wrapText="1"/>
      <protection locked="0"/>
    </xf>
    <xf numFmtId="0" fontId="39" fillId="0" borderId="33" xfId="0" applyFont="1" applyBorder="1" applyAlignment="1" applyProtection="1">
      <alignment horizontal="left" vertical="center" wrapText="1"/>
      <protection locked="0"/>
    </xf>
    <xf numFmtId="0" fontId="44" fillId="0" borderId="32" xfId="0" applyFont="1" applyBorder="1" applyAlignment="1" applyProtection="1">
      <alignment horizontal="left" vertical="center" wrapText="1"/>
      <protection locked="0"/>
    </xf>
    <xf numFmtId="0" fontId="44" fillId="0" borderId="33" xfId="0" applyFont="1" applyBorder="1" applyAlignment="1" applyProtection="1">
      <alignment horizontal="left" vertical="center" wrapText="1"/>
      <protection locked="0"/>
    </xf>
    <xf numFmtId="0" fontId="42" fillId="0" borderId="32" xfId="0" applyFont="1" applyBorder="1" applyAlignment="1" applyProtection="1">
      <alignment horizontal="left" vertical="center" wrapText="1"/>
      <protection locked="0"/>
    </xf>
    <xf numFmtId="0" fontId="42" fillId="0" borderId="33" xfId="0" applyFont="1" applyBorder="1" applyAlignment="1" applyProtection="1">
      <alignment horizontal="left" vertical="center" wrapText="1"/>
      <protection locked="0"/>
    </xf>
    <xf numFmtId="0" fontId="42" fillId="0" borderId="33" xfId="0" applyFont="1" applyBorder="1" applyAlignment="1" applyProtection="1">
      <alignment horizontal="left" vertical="center"/>
      <protection locked="0"/>
    </xf>
    <xf numFmtId="0" fontId="42" fillId="0" borderId="35" xfId="0" applyFont="1" applyBorder="1" applyAlignment="1" applyProtection="1">
      <alignment horizontal="left" vertical="center" wrapText="1"/>
      <protection locked="0"/>
    </xf>
    <xf numFmtId="0" fontId="42" fillId="0" borderId="34" xfId="0" applyFont="1" applyBorder="1" applyAlignment="1" applyProtection="1">
      <alignment horizontal="left" vertical="center" wrapText="1"/>
      <protection locked="0"/>
    </xf>
    <xf numFmtId="0" fontId="42" fillId="0" borderId="36" xfId="0" applyFont="1" applyBorder="1" applyAlignment="1" applyProtection="1">
      <alignment horizontal="left" vertical="center" wrapText="1"/>
      <protection locked="0"/>
    </xf>
    <xf numFmtId="0" fontId="42" fillId="0" borderId="1" xfId="0" applyFont="1" applyBorder="1" applyAlignment="1" applyProtection="1">
      <alignment horizontal="left" vertical="top"/>
      <protection locked="0"/>
    </xf>
    <xf numFmtId="0" fontId="42" fillId="0" borderId="1" xfId="0" applyFont="1" applyBorder="1" applyAlignment="1" applyProtection="1">
      <alignment horizontal="center" vertical="top"/>
      <protection locked="0"/>
    </xf>
    <xf numFmtId="0" fontId="42" fillId="0" borderId="35" xfId="0" applyFont="1" applyBorder="1" applyAlignment="1" applyProtection="1">
      <alignment horizontal="left" vertical="center"/>
      <protection locked="0"/>
    </xf>
    <xf numFmtId="0" fontId="42" fillId="0" borderId="36" xfId="0" applyFont="1" applyBorder="1" applyAlignment="1" applyProtection="1">
      <alignment horizontal="left" vertical="center"/>
      <protection locked="0"/>
    </xf>
    <xf numFmtId="0" fontId="44" fillId="0" borderId="0" xfId="0" applyFont="1" applyAlignment="1" applyProtection="1">
      <alignment vertical="center"/>
      <protection locked="0"/>
    </xf>
    <xf numFmtId="0" fontId="41" fillId="0" borderId="1" xfId="0" applyFont="1" applyBorder="1" applyAlignment="1" applyProtection="1">
      <alignment vertical="center"/>
      <protection locked="0"/>
    </xf>
    <xf numFmtId="0" fontId="44" fillId="0" borderId="34" xfId="0" applyFont="1" applyBorder="1" applyAlignment="1" applyProtection="1">
      <alignment vertical="center"/>
      <protection locked="0"/>
    </xf>
    <xf numFmtId="0" fontId="41" fillId="0" borderId="34" xfId="0" applyFont="1" applyBorder="1" applyAlignment="1" applyProtection="1">
      <alignment vertical="center"/>
      <protection locked="0"/>
    </xf>
    <xf numFmtId="0" fontId="0" fillId="0" borderId="1" xfId="0" applyBorder="1" applyAlignment="1" applyProtection="1">
      <alignment vertical="top"/>
      <protection locked="0"/>
    </xf>
    <xf numFmtId="49" fontId="42" fillId="0" borderId="1" xfId="0" applyNumberFormat="1" applyFont="1" applyBorder="1" applyAlignment="1" applyProtection="1">
      <alignment horizontal="left" vertical="center"/>
      <protection locked="0"/>
    </xf>
    <xf numFmtId="0" fontId="0" fillId="0" borderId="34" xfId="0" applyBorder="1" applyAlignment="1" applyProtection="1">
      <alignment vertical="top"/>
      <protection locked="0"/>
    </xf>
    <xf numFmtId="0" fontId="41" fillId="0" borderId="34" xfId="0" applyFont="1" applyBorder="1" applyAlignment="1" applyProtection="1">
      <alignment horizontal="left"/>
      <protection locked="0"/>
    </xf>
    <xf numFmtId="0" fontId="44" fillId="0" borderId="34" xfId="0" applyFont="1" applyBorder="1" applyAlignment="1" applyProtection="1">
      <protection locked="0"/>
    </xf>
    <xf numFmtId="0" fontId="39" fillId="0" borderId="32" xfId="0" applyFont="1" applyBorder="1" applyAlignment="1" applyProtection="1">
      <alignment vertical="top"/>
      <protection locked="0"/>
    </xf>
    <xf numFmtId="0" fontId="39" fillId="0" borderId="33" xfId="0" applyFont="1" applyBorder="1" applyAlignment="1" applyProtection="1">
      <alignment vertical="top"/>
      <protection locked="0"/>
    </xf>
    <xf numFmtId="0" fontId="39" fillId="0" borderId="1" xfId="0" applyFont="1" applyBorder="1" applyAlignment="1" applyProtection="1">
      <alignment horizontal="center" vertical="center"/>
      <protection locked="0"/>
    </xf>
    <xf numFmtId="0" fontId="39" fillId="0" borderId="1" xfId="0" applyFont="1" applyBorder="1" applyAlignment="1" applyProtection="1">
      <alignment horizontal="left" vertical="top"/>
      <protection locked="0"/>
    </xf>
    <xf numFmtId="0" fontId="39" fillId="0" borderId="35" xfId="0" applyFont="1" applyBorder="1" applyAlignment="1" applyProtection="1">
      <alignment vertical="top"/>
      <protection locked="0"/>
    </xf>
    <xf numFmtId="0" fontId="39" fillId="0" borderId="34" xfId="0" applyFont="1" applyBorder="1" applyAlignment="1" applyProtection="1">
      <alignment vertical="top"/>
      <protection locked="0"/>
    </xf>
    <xf numFmtId="0" fontId="39" fillId="0" borderId="36" xfId="0" applyFont="1" applyBorder="1" applyAlignment="1" applyProtection="1">
      <alignment vertical="top"/>
      <protection locked="0"/>
    </xf>
    <xf numFmtId="4" fontId="23" fillId="0" borderId="0" xfId="0" applyNumberFormat="1" applyFont="1" applyAlignment="1" applyProtection="1">
      <alignment horizontal="right" vertical="center"/>
    </xf>
    <xf numFmtId="4" fontId="23" fillId="0" borderId="0" xfId="0" applyNumberFormat="1" applyFont="1" applyAlignment="1" applyProtection="1">
      <alignment vertical="center"/>
    </xf>
    <xf numFmtId="0" fontId="0" fillId="0" borderId="0" xfId="0"/>
    <xf numFmtId="4" fontId="27" fillId="0" borderId="0" xfId="0" applyNumberFormat="1" applyFont="1" applyAlignment="1" applyProtection="1">
      <alignment vertical="center"/>
    </xf>
    <xf numFmtId="0" fontId="27" fillId="0" borderId="0" xfId="0" applyFont="1" applyAlignment="1" applyProtection="1">
      <alignment vertical="center"/>
    </xf>
    <xf numFmtId="0" fontId="26" fillId="0" borderId="0" xfId="0" applyFont="1" applyAlignment="1" applyProtection="1">
      <alignment horizontal="left" vertical="center" wrapText="1"/>
    </xf>
    <xf numFmtId="0" fontId="3" fillId="0" borderId="0" xfId="0" applyFont="1" applyAlignment="1" applyProtection="1">
      <alignment horizontal="left" vertical="center" wrapText="1"/>
    </xf>
    <xf numFmtId="0" fontId="3" fillId="0" borderId="0" xfId="0" applyFont="1" applyAlignment="1" applyProtection="1">
      <alignment vertical="center"/>
    </xf>
    <xf numFmtId="165" fontId="2" fillId="0" borderId="0" xfId="0" applyNumberFormat="1" applyFont="1" applyAlignment="1" applyProtection="1">
      <alignment horizontal="left" vertical="center"/>
    </xf>
    <xf numFmtId="0" fontId="2" fillId="0" borderId="0" xfId="0" applyFont="1" applyAlignment="1" applyProtection="1">
      <alignment vertical="center"/>
    </xf>
    <xf numFmtId="0" fontId="22" fillId="0" borderId="15" xfId="0" applyFont="1" applyBorder="1" applyAlignment="1">
      <alignment horizontal="center" vertical="center"/>
    </xf>
    <xf numFmtId="0" fontId="22" fillId="0" borderId="16" xfId="0" applyFont="1" applyBorder="1" applyAlignment="1">
      <alignment horizontal="left" vertical="center"/>
    </xf>
    <xf numFmtId="0" fontId="1" fillId="0" borderId="18" xfId="0" applyFont="1" applyBorder="1" applyAlignment="1">
      <alignment horizontal="left" vertical="center"/>
    </xf>
    <xf numFmtId="0" fontId="1" fillId="0" borderId="0" xfId="0" applyFont="1" applyBorder="1" applyAlignment="1">
      <alignment horizontal="left" vertical="center"/>
    </xf>
    <xf numFmtId="0" fontId="1" fillId="0" borderId="18" xfId="0" applyFont="1" applyBorder="1" applyAlignment="1" applyProtection="1">
      <alignment horizontal="left" vertical="center"/>
    </xf>
    <xf numFmtId="0" fontId="1" fillId="0" borderId="0" xfId="0" applyFont="1" applyBorder="1" applyAlignment="1" applyProtection="1">
      <alignment horizontal="left" vertical="center"/>
    </xf>
    <xf numFmtId="0" fontId="2" fillId="6" borderId="9" xfId="0" applyFont="1" applyFill="1" applyBorder="1" applyAlignment="1" applyProtection="1">
      <alignment horizontal="center" vertical="center"/>
    </xf>
    <xf numFmtId="0" fontId="2" fillId="6" borderId="10" xfId="0" applyFont="1" applyFill="1" applyBorder="1" applyAlignment="1" applyProtection="1">
      <alignment horizontal="left" vertical="center"/>
    </xf>
    <xf numFmtId="0" fontId="2" fillId="6" borderId="10" xfId="0" applyFont="1" applyFill="1" applyBorder="1" applyAlignment="1" applyProtection="1">
      <alignment horizontal="center" vertical="center"/>
    </xf>
    <xf numFmtId="0" fontId="2" fillId="6" borderId="10" xfId="0" applyFont="1" applyFill="1" applyBorder="1" applyAlignment="1" applyProtection="1">
      <alignment horizontal="right" vertical="center"/>
    </xf>
    <xf numFmtId="164" fontId="1" fillId="0" borderId="0" xfId="0" applyNumberFormat="1" applyFont="1" applyBorder="1" applyAlignment="1" applyProtection="1">
      <alignment horizontal="center" vertical="center"/>
    </xf>
    <xf numFmtId="0" fontId="1" fillId="0" borderId="0" xfId="0" applyFont="1" applyBorder="1" applyAlignment="1" applyProtection="1">
      <alignment vertical="center"/>
    </xf>
    <xf numFmtId="4" fontId="19" fillId="0" borderId="0" xfId="0" applyNumberFormat="1" applyFont="1" applyBorder="1" applyAlignment="1" applyProtection="1">
      <alignment vertical="center"/>
    </xf>
    <xf numFmtId="0" fontId="3" fillId="5" borderId="10" xfId="0" applyFont="1" applyFill="1" applyBorder="1" applyAlignment="1" applyProtection="1">
      <alignment horizontal="left" vertical="center"/>
    </xf>
    <xf numFmtId="0" fontId="0" fillId="5" borderId="10" xfId="0" applyFont="1" applyFill="1" applyBorder="1" applyAlignment="1" applyProtection="1">
      <alignment vertical="center"/>
    </xf>
    <xf numFmtId="4" fontId="3" fillId="5" borderId="10" xfId="0" applyNumberFormat="1" applyFont="1" applyFill="1" applyBorder="1" applyAlignment="1" applyProtection="1">
      <alignment vertical="center"/>
    </xf>
    <xf numFmtId="0" fontId="0" fillId="5" borderId="11" xfId="0" applyFont="1" applyFill="1" applyBorder="1" applyAlignment="1" applyProtection="1">
      <alignment vertical="center"/>
    </xf>
    <xf numFmtId="0" fontId="19" fillId="0" borderId="0" xfId="0" applyFont="1" applyAlignment="1">
      <alignment horizontal="left" vertical="top" wrapText="1"/>
    </xf>
    <xf numFmtId="0" fontId="19" fillId="0" borderId="0" xfId="0" applyFont="1" applyAlignment="1">
      <alignment horizontal="left" vertical="center"/>
    </xf>
    <xf numFmtId="0" fontId="2" fillId="0" borderId="0" xfId="0" applyFont="1" applyBorder="1" applyAlignment="1" applyProtection="1">
      <alignment horizontal="left" vertical="center"/>
    </xf>
    <xf numFmtId="0" fontId="0" fillId="0" borderId="0" xfId="0" applyBorder="1" applyProtection="1"/>
    <xf numFmtId="0" fontId="3" fillId="0" borderId="0" xfId="0" applyFont="1" applyBorder="1" applyAlignment="1" applyProtection="1">
      <alignment horizontal="left" vertical="top" wrapText="1"/>
    </xf>
    <xf numFmtId="49" fontId="2" fillId="4" borderId="0" xfId="0" applyNumberFormat="1" applyFont="1" applyFill="1" applyBorder="1" applyAlignment="1" applyProtection="1">
      <alignment horizontal="left" vertical="center"/>
      <protection locked="0"/>
    </xf>
    <xf numFmtId="49" fontId="2" fillId="0" borderId="0" xfId="0" applyNumberFormat="1" applyFont="1" applyBorder="1" applyAlignment="1" applyProtection="1">
      <alignment horizontal="left" vertical="center"/>
    </xf>
    <xf numFmtId="0" fontId="2" fillId="0" borderId="0" xfId="0" applyFont="1" applyBorder="1" applyAlignment="1" applyProtection="1">
      <alignment horizontal="left" vertical="center" wrapText="1"/>
    </xf>
    <xf numFmtId="4" fontId="20" fillId="0" borderId="8" xfId="0" applyNumberFormat="1" applyFont="1" applyBorder="1" applyAlignment="1" applyProtection="1">
      <alignment vertical="center"/>
    </xf>
    <xf numFmtId="0" fontId="0" fillId="0" borderId="8" xfId="0" applyFont="1" applyBorder="1" applyAlignment="1" applyProtection="1">
      <alignment vertical="center"/>
    </xf>
    <xf numFmtId="0" fontId="1" fillId="0" borderId="0" xfId="0" applyFont="1" applyBorder="1" applyAlignment="1" applyProtection="1">
      <alignment horizontal="right" vertical="center"/>
    </xf>
    <xf numFmtId="0" fontId="18" fillId="0" borderId="0" xfId="0" applyFont="1" applyAlignment="1" applyProtection="1">
      <alignment horizontal="left" vertical="center" wrapText="1"/>
    </xf>
    <xf numFmtId="0" fontId="18" fillId="0" borderId="0" xfId="0" applyFont="1" applyAlignment="1" applyProtection="1">
      <alignment horizontal="left" vertical="center"/>
    </xf>
    <xf numFmtId="0" fontId="0" fillId="0" borderId="0" xfId="0" applyFont="1" applyAlignment="1" applyProtection="1">
      <alignment vertical="center"/>
    </xf>
    <xf numFmtId="0" fontId="30" fillId="3" borderId="0" xfId="1" applyFont="1" applyFill="1" applyAlignment="1">
      <alignment vertical="center"/>
    </xf>
    <xf numFmtId="0" fontId="18" fillId="0" borderId="0" xfId="0" applyFont="1" applyBorder="1" applyAlignment="1" applyProtection="1">
      <alignment horizontal="left" vertical="center" wrapText="1"/>
    </xf>
    <xf numFmtId="0" fontId="18" fillId="0" borderId="0" xfId="0" applyFont="1" applyBorder="1" applyAlignment="1" applyProtection="1">
      <alignment horizontal="left" vertical="center"/>
    </xf>
    <xf numFmtId="0" fontId="3" fillId="0" borderId="0" xfId="0" applyFont="1" applyBorder="1" applyAlignment="1" applyProtection="1">
      <alignment horizontal="left" vertical="center" wrapText="1"/>
    </xf>
    <xf numFmtId="0" fontId="0" fillId="0" borderId="0" xfId="0" applyFont="1" applyBorder="1" applyAlignment="1" applyProtection="1">
      <alignment vertical="center"/>
    </xf>
    <xf numFmtId="0" fontId="42" fillId="0" borderId="1" xfId="0" applyFont="1" applyBorder="1" applyAlignment="1" applyProtection="1">
      <alignment horizontal="left" vertical="center" wrapText="1"/>
      <protection locked="0"/>
    </xf>
    <xf numFmtId="0" fontId="40" fillId="0" borderId="1" xfId="0" applyFont="1" applyBorder="1" applyAlignment="1" applyProtection="1">
      <alignment horizontal="center" vertical="center" wrapText="1"/>
      <protection locked="0"/>
    </xf>
    <xf numFmtId="0" fontId="41" fillId="0" borderId="34" xfId="0" applyFont="1" applyBorder="1" applyAlignment="1" applyProtection="1">
      <alignment horizontal="left" wrapText="1"/>
      <protection locked="0"/>
    </xf>
    <xf numFmtId="0" fontId="42" fillId="0" borderId="1" xfId="0" applyFont="1" applyBorder="1" applyAlignment="1" applyProtection="1">
      <alignment horizontal="left" vertical="center"/>
      <protection locked="0"/>
    </xf>
    <xf numFmtId="49" fontId="42" fillId="0" borderId="1" xfId="0" applyNumberFormat="1" applyFont="1" applyBorder="1" applyAlignment="1" applyProtection="1">
      <alignment horizontal="left" vertical="center" wrapText="1"/>
      <protection locked="0"/>
    </xf>
    <xf numFmtId="0" fontId="40" fillId="0" borderId="1" xfId="0" applyFont="1" applyBorder="1" applyAlignment="1" applyProtection="1">
      <alignment horizontal="center" vertical="center"/>
      <protection locked="0"/>
    </xf>
    <xf numFmtId="0" fontId="41" fillId="0" borderId="34" xfId="0" applyFont="1" applyBorder="1" applyAlignment="1" applyProtection="1">
      <alignment horizontal="left"/>
      <protection locked="0"/>
    </xf>
    <xf numFmtId="0" fontId="42" fillId="0" borderId="1" xfId="0" applyFont="1" applyBorder="1" applyAlignment="1" applyProtection="1">
      <alignment horizontal="left" vertical="top"/>
      <protection locked="0"/>
    </xf>
  </cellXfs>
  <cellStyles count="2">
    <cellStyle name="Hypertextový odkaz" xfId="1" builtinId="8"/>
    <cellStyle name="Normální" xfId="0" builtinId="0" customBuiltin="1"/>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drawing1.xml><?xml version="1.0" encoding="utf-8"?>
<xdr:wsDr xmlns:xdr="http://schemas.openxmlformats.org/drawingml/2006/spreadsheetDrawing" xmlns:a="http://schemas.openxmlformats.org/drawingml/2006/main">
  <xdr:absoluteAnchor>
    <xdr:pos x="0" y="0"/>
    <xdr:ext cx="271145" cy="271145"/>
    <xdr:pic>
      <xdr:nvPicPr>
        <xdr:cNvPr id="2" name="Picture 1">
          <a:hlinkClick xmlns:r="http://schemas.openxmlformats.org/officeDocument/2006/relationships" r:id="rId1" tooltip="http://www.pro-rozpocty.cz/software-a-data/kros-4-ocenovani-a-rizeni-stavebni-vyroby/"/>
          <a:extLst>
            <a:ext uri="{FF2B5EF4-FFF2-40B4-BE49-F238E27FC236}">
              <a16:creationId xmlns:a16="http://schemas.microsoft.com/office/drawing/2014/main" xmlns="" id="{00000000-0008-0000-00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2.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a:extLst>
            <a:ext uri="{FF2B5EF4-FFF2-40B4-BE49-F238E27FC236}">
              <a16:creationId xmlns:a16="http://schemas.microsoft.com/office/drawing/2014/main" xmlns="" id="{00000000-0008-0000-01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3.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a:extLst>
            <a:ext uri="{FF2B5EF4-FFF2-40B4-BE49-F238E27FC236}">
              <a16:creationId xmlns:a16="http://schemas.microsoft.com/office/drawing/2014/main" xmlns="" id="{00000000-0008-0000-02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4.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a:extLst>
            <a:ext uri="{FF2B5EF4-FFF2-40B4-BE49-F238E27FC236}">
              <a16:creationId xmlns:a16="http://schemas.microsoft.com/office/drawing/2014/main" xmlns="" id="{00000000-0008-0000-03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5.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a:extLst>
            <a:ext uri="{FF2B5EF4-FFF2-40B4-BE49-F238E27FC236}">
              <a16:creationId xmlns:a16="http://schemas.microsoft.com/office/drawing/2014/main" xmlns="" id="{00000000-0008-0000-04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6.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a:extLst>
            <a:ext uri="{FF2B5EF4-FFF2-40B4-BE49-F238E27FC236}">
              <a16:creationId xmlns:a16="http://schemas.microsoft.com/office/drawing/2014/main" xmlns="" id="{00000000-0008-0000-05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7.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a:extLst>
            <a:ext uri="{FF2B5EF4-FFF2-40B4-BE49-F238E27FC236}">
              <a16:creationId xmlns:a16="http://schemas.microsoft.com/office/drawing/2014/main" xmlns="" id="{00000000-0008-0000-06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M59"/>
  <sheetViews>
    <sheetView showGridLines="0" tabSelected="1" workbookViewId="0">
      <pane ySplit="1" topLeftCell="A2" activePane="bottomLeft" state="frozen"/>
      <selection pane="bottomLeft"/>
    </sheetView>
  </sheetViews>
  <sheetFormatPr defaultRowHeight="13.5"/>
  <cols>
    <col min="1" max="1" width="7.1640625" customWidth="1"/>
    <col min="2" max="2" width="1.5" customWidth="1"/>
    <col min="3" max="3" width="3.5" customWidth="1"/>
    <col min="4" max="33" width="2.33203125" customWidth="1"/>
    <col min="34" max="34" width="2.83203125" customWidth="1"/>
    <col min="35" max="35" width="27.1640625" customWidth="1"/>
    <col min="36" max="37" width="2.1640625" customWidth="1"/>
    <col min="38" max="38" width="7.1640625" customWidth="1"/>
    <col min="39" max="39" width="2.83203125" customWidth="1"/>
    <col min="40" max="40" width="11.5" customWidth="1"/>
    <col min="41" max="41" width="6.5" customWidth="1"/>
    <col min="42" max="42" width="3.5" customWidth="1"/>
    <col min="43" max="43" width="13.5" customWidth="1"/>
    <col min="44" max="44" width="11.6640625" customWidth="1"/>
    <col min="45" max="47" width="22.1640625" hidden="1" customWidth="1"/>
    <col min="48" max="52" width="18.5" hidden="1" customWidth="1"/>
    <col min="53" max="53" width="16.5" hidden="1" customWidth="1"/>
    <col min="54" max="54" width="21.5" hidden="1" customWidth="1"/>
    <col min="55" max="56" width="16.5" hidden="1" customWidth="1"/>
    <col min="57" max="57" width="57" customWidth="1"/>
    <col min="71" max="91" width="9.1640625" hidden="1"/>
  </cols>
  <sheetData>
    <row r="1" spans="1:74" ht="21.4" customHeight="1">
      <c r="A1" s="14" t="s">
        <v>0</v>
      </c>
      <c r="B1" s="15"/>
      <c r="C1" s="15"/>
      <c r="D1" s="16" t="s">
        <v>1</v>
      </c>
      <c r="E1" s="15"/>
      <c r="F1" s="15"/>
      <c r="G1" s="15"/>
      <c r="H1" s="15"/>
      <c r="I1" s="15"/>
      <c r="J1" s="15"/>
      <c r="K1" s="17" t="s">
        <v>2</v>
      </c>
      <c r="L1" s="17"/>
      <c r="M1" s="17"/>
      <c r="N1" s="17"/>
      <c r="O1" s="17"/>
      <c r="P1" s="17"/>
      <c r="Q1" s="17"/>
      <c r="R1" s="17"/>
      <c r="S1" s="17"/>
      <c r="T1" s="15"/>
      <c r="U1" s="15"/>
      <c r="V1" s="15"/>
      <c r="W1" s="17" t="s">
        <v>3</v>
      </c>
      <c r="X1" s="17"/>
      <c r="Y1" s="17"/>
      <c r="Z1" s="17"/>
      <c r="AA1" s="17"/>
      <c r="AB1" s="17"/>
      <c r="AC1" s="17"/>
      <c r="AD1" s="17"/>
      <c r="AE1" s="17"/>
      <c r="AF1" s="17"/>
      <c r="AG1" s="17"/>
      <c r="AH1" s="17"/>
      <c r="AI1" s="18"/>
      <c r="AJ1" s="19"/>
      <c r="AK1" s="19"/>
      <c r="AL1" s="19"/>
      <c r="AM1" s="19"/>
      <c r="AN1" s="19"/>
      <c r="AO1" s="19"/>
      <c r="AP1" s="19"/>
      <c r="AQ1" s="19"/>
      <c r="AR1" s="19"/>
      <c r="AS1" s="19"/>
      <c r="AT1" s="19"/>
      <c r="AU1" s="19"/>
      <c r="AV1" s="19"/>
      <c r="AW1" s="19"/>
      <c r="AX1" s="19"/>
      <c r="AY1" s="19"/>
      <c r="AZ1" s="19"/>
      <c r="BA1" s="20" t="s">
        <v>4</v>
      </c>
      <c r="BB1" s="20" t="s">
        <v>5</v>
      </c>
      <c r="BC1" s="19"/>
      <c r="BD1" s="19"/>
      <c r="BE1" s="19"/>
      <c r="BF1" s="19"/>
      <c r="BG1" s="19"/>
      <c r="BH1" s="19"/>
      <c r="BI1" s="19"/>
      <c r="BJ1" s="19"/>
      <c r="BK1" s="19"/>
      <c r="BL1" s="19"/>
      <c r="BM1" s="19"/>
      <c r="BN1" s="19"/>
      <c r="BO1" s="19"/>
      <c r="BP1" s="19"/>
      <c r="BQ1" s="19"/>
      <c r="BR1" s="19"/>
      <c r="BT1" s="21" t="s">
        <v>6</v>
      </c>
      <c r="BU1" s="21" t="s">
        <v>6</v>
      </c>
      <c r="BV1" s="21" t="s">
        <v>7</v>
      </c>
    </row>
    <row r="2" spans="1:74" ht="36.950000000000003" customHeight="1">
      <c r="AR2" s="337"/>
      <c r="AS2" s="337"/>
      <c r="AT2" s="337"/>
      <c r="AU2" s="337"/>
      <c r="AV2" s="337"/>
      <c r="AW2" s="337"/>
      <c r="AX2" s="337"/>
      <c r="AY2" s="337"/>
      <c r="AZ2" s="337"/>
      <c r="BA2" s="337"/>
      <c r="BB2" s="337"/>
      <c r="BC2" s="337"/>
      <c r="BD2" s="337"/>
      <c r="BE2" s="337"/>
      <c r="BS2" s="22" t="s">
        <v>8</v>
      </c>
      <c r="BT2" s="22" t="s">
        <v>9</v>
      </c>
    </row>
    <row r="3" spans="1:74" ht="6.95" customHeight="1">
      <c r="B3" s="23"/>
      <c r="C3" s="24"/>
      <c r="D3" s="24"/>
      <c r="E3" s="24"/>
      <c r="F3" s="24"/>
      <c r="G3" s="24"/>
      <c r="H3" s="24"/>
      <c r="I3" s="24"/>
      <c r="J3" s="24"/>
      <c r="K3" s="24"/>
      <c r="L3" s="24"/>
      <c r="M3" s="24"/>
      <c r="N3" s="24"/>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5"/>
      <c r="BS3" s="22" t="s">
        <v>8</v>
      </c>
      <c r="BT3" s="22" t="s">
        <v>10</v>
      </c>
    </row>
    <row r="4" spans="1:74" ht="36.950000000000003" customHeight="1">
      <c r="B4" s="26"/>
      <c r="C4" s="27"/>
      <c r="D4" s="28" t="s">
        <v>11</v>
      </c>
      <c r="E4" s="27"/>
      <c r="F4" s="27"/>
      <c r="G4" s="27"/>
      <c r="H4" s="27"/>
      <c r="I4" s="27"/>
      <c r="J4" s="27"/>
      <c r="K4" s="27"/>
      <c r="L4" s="27"/>
      <c r="M4" s="27"/>
      <c r="N4" s="27"/>
      <c r="O4" s="27"/>
      <c r="P4" s="27"/>
      <c r="Q4" s="27"/>
      <c r="R4" s="27"/>
      <c r="S4" s="27"/>
      <c r="T4" s="27"/>
      <c r="U4" s="27"/>
      <c r="V4" s="27"/>
      <c r="W4" s="27"/>
      <c r="X4" s="27"/>
      <c r="Y4" s="27"/>
      <c r="Z4" s="27"/>
      <c r="AA4" s="27"/>
      <c r="AB4" s="27"/>
      <c r="AC4" s="27"/>
      <c r="AD4" s="27"/>
      <c r="AE4" s="27"/>
      <c r="AF4" s="27"/>
      <c r="AG4" s="27"/>
      <c r="AH4" s="27"/>
      <c r="AI4" s="27"/>
      <c r="AJ4" s="27"/>
      <c r="AK4" s="27"/>
      <c r="AL4" s="27"/>
      <c r="AM4" s="27"/>
      <c r="AN4" s="27"/>
      <c r="AO4" s="27"/>
      <c r="AP4" s="27"/>
      <c r="AQ4" s="29"/>
      <c r="AS4" s="30" t="s">
        <v>12</v>
      </c>
      <c r="BE4" s="31" t="s">
        <v>13</v>
      </c>
      <c r="BS4" s="22" t="s">
        <v>14</v>
      </c>
    </row>
    <row r="5" spans="1:74" ht="14.45" customHeight="1">
      <c r="B5" s="26"/>
      <c r="C5" s="27"/>
      <c r="D5" s="32" t="s">
        <v>15</v>
      </c>
      <c r="E5" s="27"/>
      <c r="F5" s="27"/>
      <c r="G5" s="27"/>
      <c r="H5" s="27"/>
      <c r="I5" s="27"/>
      <c r="J5" s="27"/>
      <c r="K5" s="364" t="s">
        <v>16</v>
      </c>
      <c r="L5" s="365"/>
      <c r="M5" s="365"/>
      <c r="N5" s="365"/>
      <c r="O5" s="365"/>
      <c r="P5" s="365"/>
      <c r="Q5" s="365"/>
      <c r="R5" s="365"/>
      <c r="S5" s="365"/>
      <c r="T5" s="365"/>
      <c r="U5" s="365"/>
      <c r="V5" s="365"/>
      <c r="W5" s="365"/>
      <c r="X5" s="365"/>
      <c r="Y5" s="365"/>
      <c r="Z5" s="365"/>
      <c r="AA5" s="365"/>
      <c r="AB5" s="365"/>
      <c r="AC5" s="365"/>
      <c r="AD5" s="365"/>
      <c r="AE5" s="365"/>
      <c r="AF5" s="365"/>
      <c r="AG5" s="365"/>
      <c r="AH5" s="365"/>
      <c r="AI5" s="365"/>
      <c r="AJ5" s="365"/>
      <c r="AK5" s="365"/>
      <c r="AL5" s="365"/>
      <c r="AM5" s="365"/>
      <c r="AN5" s="365"/>
      <c r="AO5" s="365"/>
      <c r="AP5" s="27"/>
      <c r="AQ5" s="29"/>
      <c r="BE5" s="362" t="s">
        <v>17</v>
      </c>
      <c r="BS5" s="22" t="s">
        <v>8</v>
      </c>
    </row>
    <row r="6" spans="1:74" ht="36.950000000000003" customHeight="1">
      <c r="B6" s="26"/>
      <c r="C6" s="27"/>
      <c r="D6" s="34" t="s">
        <v>18</v>
      </c>
      <c r="E6" s="27"/>
      <c r="F6" s="27"/>
      <c r="G6" s="27"/>
      <c r="H6" s="27"/>
      <c r="I6" s="27"/>
      <c r="J6" s="27"/>
      <c r="K6" s="366" t="s">
        <v>19</v>
      </c>
      <c r="L6" s="365"/>
      <c r="M6" s="365"/>
      <c r="N6" s="365"/>
      <c r="O6" s="365"/>
      <c r="P6" s="365"/>
      <c r="Q6" s="365"/>
      <c r="R6" s="365"/>
      <c r="S6" s="365"/>
      <c r="T6" s="365"/>
      <c r="U6" s="365"/>
      <c r="V6" s="365"/>
      <c r="W6" s="365"/>
      <c r="X6" s="365"/>
      <c r="Y6" s="365"/>
      <c r="Z6" s="365"/>
      <c r="AA6" s="365"/>
      <c r="AB6" s="365"/>
      <c r="AC6" s="365"/>
      <c r="AD6" s="365"/>
      <c r="AE6" s="365"/>
      <c r="AF6" s="365"/>
      <c r="AG6" s="365"/>
      <c r="AH6" s="365"/>
      <c r="AI6" s="365"/>
      <c r="AJ6" s="365"/>
      <c r="AK6" s="365"/>
      <c r="AL6" s="365"/>
      <c r="AM6" s="365"/>
      <c r="AN6" s="365"/>
      <c r="AO6" s="365"/>
      <c r="AP6" s="27"/>
      <c r="AQ6" s="29"/>
      <c r="BE6" s="363"/>
      <c r="BS6" s="22" t="s">
        <v>8</v>
      </c>
    </row>
    <row r="7" spans="1:74" ht="14.45" customHeight="1">
      <c r="B7" s="26"/>
      <c r="C7" s="27"/>
      <c r="D7" s="35" t="s">
        <v>20</v>
      </c>
      <c r="E7" s="27"/>
      <c r="F7" s="27"/>
      <c r="G7" s="27"/>
      <c r="H7" s="27"/>
      <c r="I7" s="27"/>
      <c r="J7" s="27"/>
      <c r="K7" s="33" t="s">
        <v>21</v>
      </c>
      <c r="L7" s="27"/>
      <c r="M7" s="27"/>
      <c r="N7" s="27"/>
      <c r="O7" s="27"/>
      <c r="P7" s="27"/>
      <c r="Q7" s="27"/>
      <c r="R7" s="27"/>
      <c r="S7" s="27"/>
      <c r="T7" s="27"/>
      <c r="U7" s="27"/>
      <c r="V7" s="27"/>
      <c r="W7" s="27"/>
      <c r="X7" s="27"/>
      <c r="Y7" s="27"/>
      <c r="Z7" s="27"/>
      <c r="AA7" s="27"/>
      <c r="AB7" s="27"/>
      <c r="AC7" s="27"/>
      <c r="AD7" s="27"/>
      <c r="AE7" s="27"/>
      <c r="AF7" s="27"/>
      <c r="AG7" s="27"/>
      <c r="AH7" s="27"/>
      <c r="AI7" s="27"/>
      <c r="AJ7" s="27"/>
      <c r="AK7" s="35" t="s">
        <v>22</v>
      </c>
      <c r="AL7" s="27"/>
      <c r="AM7" s="27"/>
      <c r="AN7" s="33" t="s">
        <v>21</v>
      </c>
      <c r="AO7" s="27"/>
      <c r="AP7" s="27"/>
      <c r="AQ7" s="29"/>
      <c r="BE7" s="363"/>
      <c r="BS7" s="22" t="s">
        <v>8</v>
      </c>
    </row>
    <row r="8" spans="1:74" ht="14.45" customHeight="1">
      <c r="B8" s="26"/>
      <c r="C8" s="27"/>
      <c r="D8" s="35" t="s">
        <v>23</v>
      </c>
      <c r="E8" s="27"/>
      <c r="F8" s="27"/>
      <c r="G8" s="27"/>
      <c r="H8" s="27"/>
      <c r="I8" s="27"/>
      <c r="J8" s="27"/>
      <c r="K8" s="33" t="s">
        <v>24</v>
      </c>
      <c r="L8" s="27"/>
      <c r="M8" s="27"/>
      <c r="N8" s="27"/>
      <c r="O8" s="27"/>
      <c r="P8" s="27"/>
      <c r="Q8" s="27"/>
      <c r="R8" s="27"/>
      <c r="S8" s="27"/>
      <c r="T8" s="27"/>
      <c r="U8" s="27"/>
      <c r="V8" s="27"/>
      <c r="W8" s="27"/>
      <c r="X8" s="27"/>
      <c r="Y8" s="27"/>
      <c r="Z8" s="27"/>
      <c r="AA8" s="27"/>
      <c r="AB8" s="27"/>
      <c r="AC8" s="27"/>
      <c r="AD8" s="27"/>
      <c r="AE8" s="27"/>
      <c r="AF8" s="27"/>
      <c r="AG8" s="27"/>
      <c r="AH8" s="27"/>
      <c r="AI8" s="27"/>
      <c r="AJ8" s="27"/>
      <c r="AK8" s="35" t="s">
        <v>25</v>
      </c>
      <c r="AL8" s="27"/>
      <c r="AM8" s="27"/>
      <c r="AN8" s="36" t="s">
        <v>26</v>
      </c>
      <c r="AO8" s="27"/>
      <c r="AP8" s="27"/>
      <c r="AQ8" s="29"/>
      <c r="BE8" s="363"/>
      <c r="BS8" s="22" t="s">
        <v>8</v>
      </c>
    </row>
    <row r="9" spans="1:74" ht="14.45" customHeight="1">
      <c r="B9" s="26"/>
      <c r="C9" s="27"/>
      <c r="D9" s="27"/>
      <c r="E9" s="27"/>
      <c r="F9" s="27"/>
      <c r="G9" s="27"/>
      <c r="H9" s="27"/>
      <c r="I9" s="27"/>
      <c r="J9" s="27"/>
      <c r="K9" s="27"/>
      <c r="L9" s="27"/>
      <c r="M9" s="27"/>
      <c r="N9" s="27"/>
      <c r="O9" s="27"/>
      <c r="P9" s="27"/>
      <c r="Q9" s="27"/>
      <c r="R9" s="27"/>
      <c r="S9" s="27"/>
      <c r="T9" s="27"/>
      <c r="U9" s="27"/>
      <c r="V9" s="27"/>
      <c r="W9" s="27"/>
      <c r="X9" s="27"/>
      <c r="Y9" s="27"/>
      <c r="Z9" s="27"/>
      <c r="AA9" s="27"/>
      <c r="AB9" s="27"/>
      <c r="AC9" s="27"/>
      <c r="AD9" s="27"/>
      <c r="AE9" s="27"/>
      <c r="AF9" s="27"/>
      <c r="AG9" s="27"/>
      <c r="AH9" s="27"/>
      <c r="AI9" s="27"/>
      <c r="AJ9" s="27"/>
      <c r="AK9" s="27"/>
      <c r="AL9" s="27"/>
      <c r="AM9" s="27"/>
      <c r="AN9" s="27"/>
      <c r="AO9" s="27"/>
      <c r="AP9" s="27"/>
      <c r="AQ9" s="29"/>
      <c r="BE9" s="363"/>
      <c r="BS9" s="22" t="s">
        <v>8</v>
      </c>
    </row>
    <row r="10" spans="1:74" ht="14.45" customHeight="1">
      <c r="B10" s="26"/>
      <c r="C10" s="27"/>
      <c r="D10" s="35" t="s">
        <v>27</v>
      </c>
      <c r="E10" s="27"/>
      <c r="F10" s="27"/>
      <c r="G10" s="27"/>
      <c r="H10" s="27"/>
      <c r="I10" s="27"/>
      <c r="J10" s="27"/>
      <c r="K10" s="27"/>
      <c r="L10" s="27"/>
      <c r="M10" s="27"/>
      <c r="N10" s="27"/>
      <c r="O10" s="27"/>
      <c r="P10" s="27"/>
      <c r="Q10" s="27"/>
      <c r="R10" s="27"/>
      <c r="S10" s="27"/>
      <c r="T10" s="27"/>
      <c r="U10" s="27"/>
      <c r="V10" s="27"/>
      <c r="W10" s="27"/>
      <c r="X10" s="27"/>
      <c r="Y10" s="27"/>
      <c r="Z10" s="27"/>
      <c r="AA10" s="27"/>
      <c r="AB10" s="27"/>
      <c r="AC10" s="27"/>
      <c r="AD10" s="27"/>
      <c r="AE10" s="27"/>
      <c r="AF10" s="27"/>
      <c r="AG10" s="27"/>
      <c r="AH10" s="27"/>
      <c r="AI10" s="27"/>
      <c r="AJ10" s="27"/>
      <c r="AK10" s="35" t="s">
        <v>28</v>
      </c>
      <c r="AL10" s="27"/>
      <c r="AM10" s="27"/>
      <c r="AN10" s="33" t="s">
        <v>21</v>
      </c>
      <c r="AO10" s="27"/>
      <c r="AP10" s="27"/>
      <c r="AQ10" s="29"/>
      <c r="BE10" s="363"/>
      <c r="BS10" s="22" t="s">
        <v>8</v>
      </c>
    </row>
    <row r="11" spans="1:74" ht="18.399999999999999" customHeight="1">
      <c r="B11" s="26"/>
      <c r="C11" s="27"/>
      <c r="D11" s="27"/>
      <c r="E11" s="33" t="s">
        <v>29</v>
      </c>
      <c r="F11" s="27"/>
      <c r="G11" s="27"/>
      <c r="H11" s="27"/>
      <c r="I11" s="27"/>
      <c r="J11" s="27"/>
      <c r="K11" s="27"/>
      <c r="L11" s="27"/>
      <c r="M11" s="27"/>
      <c r="N11" s="27"/>
      <c r="O11" s="27"/>
      <c r="P11" s="27"/>
      <c r="Q11" s="27"/>
      <c r="R11" s="27"/>
      <c r="S11" s="27"/>
      <c r="T11" s="27"/>
      <c r="U11" s="27"/>
      <c r="V11" s="27"/>
      <c r="W11" s="27"/>
      <c r="X11" s="27"/>
      <c r="Y11" s="27"/>
      <c r="Z11" s="27"/>
      <c r="AA11" s="27"/>
      <c r="AB11" s="27"/>
      <c r="AC11" s="27"/>
      <c r="AD11" s="27"/>
      <c r="AE11" s="27"/>
      <c r="AF11" s="27"/>
      <c r="AG11" s="27"/>
      <c r="AH11" s="27"/>
      <c r="AI11" s="27"/>
      <c r="AJ11" s="27"/>
      <c r="AK11" s="35" t="s">
        <v>30</v>
      </c>
      <c r="AL11" s="27"/>
      <c r="AM11" s="27"/>
      <c r="AN11" s="33" t="s">
        <v>21</v>
      </c>
      <c r="AO11" s="27"/>
      <c r="AP11" s="27"/>
      <c r="AQ11" s="29"/>
      <c r="BE11" s="363"/>
      <c r="BS11" s="22" t="s">
        <v>8</v>
      </c>
    </row>
    <row r="12" spans="1:74" ht="6.95" customHeight="1">
      <c r="B12" s="26"/>
      <c r="C12" s="27"/>
      <c r="D12" s="27"/>
      <c r="E12" s="27"/>
      <c r="F12" s="27"/>
      <c r="G12" s="27"/>
      <c r="H12" s="27"/>
      <c r="I12" s="27"/>
      <c r="J12" s="27"/>
      <c r="K12" s="27"/>
      <c r="L12" s="27"/>
      <c r="M12" s="27"/>
      <c r="N12" s="27"/>
      <c r="O12" s="27"/>
      <c r="P12" s="27"/>
      <c r="Q12" s="27"/>
      <c r="R12" s="27"/>
      <c r="S12" s="27"/>
      <c r="T12" s="27"/>
      <c r="U12" s="27"/>
      <c r="V12" s="27"/>
      <c r="W12" s="27"/>
      <c r="X12" s="27"/>
      <c r="Y12" s="27"/>
      <c r="Z12" s="27"/>
      <c r="AA12" s="27"/>
      <c r="AB12" s="27"/>
      <c r="AC12" s="27"/>
      <c r="AD12" s="27"/>
      <c r="AE12" s="27"/>
      <c r="AF12" s="27"/>
      <c r="AG12" s="27"/>
      <c r="AH12" s="27"/>
      <c r="AI12" s="27"/>
      <c r="AJ12" s="27"/>
      <c r="AK12" s="27"/>
      <c r="AL12" s="27"/>
      <c r="AM12" s="27"/>
      <c r="AN12" s="27"/>
      <c r="AO12" s="27"/>
      <c r="AP12" s="27"/>
      <c r="AQ12" s="29"/>
      <c r="BE12" s="363"/>
      <c r="BS12" s="22" t="s">
        <v>8</v>
      </c>
    </row>
    <row r="13" spans="1:74" ht="14.45" customHeight="1">
      <c r="B13" s="26"/>
      <c r="C13" s="27"/>
      <c r="D13" s="35" t="s">
        <v>31</v>
      </c>
      <c r="E13" s="27"/>
      <c r="F13" s="27"/>
      <c r="G13" s="27"/>
      <c r="H13" s="27"/>
      <c r="I13" s="27"/>
      <c r="J13" s="27"/>
      <c r="K13" s="27"/>
      <c r="L13" s="27"/>
      <c r="M13" s="27"/>
      <c r="N13" s="27"/>
      <c r="O13" s="27"/>
      <c r="P13" s="27"/>
      <c r="Q13" s="27"/>
      <c r="R13" s="27"/>
      <c r="S13" s="27"/>
      <c r="T13" s="27"/>
      <c r="U13" s="27"/>
      <c r="V13" s="27"/>
      <c r="W13" s="27"/>
      <c r="X13" s="27"/>
      <c r="Y13" s="27"/>
      <c r="Z13" s="27"/>
      <c r="AA13" s="27"/>
      <c r="AB13" s="27"/>
      <c r="AC13" s="27"/>
      <c r="AD13" s="27"/>
      <c r="AE13" s="27"/>
      <c r="AF13" s="27"/>
      <c r="AG13" s="27"/>
      <c r="AH13" s="27"/>
      <c r="AI13" s="27"/>
      <c r="AJ13" s="27"/>
      <c r="AK13" s="35" t="s">
        <v>28</v>
      </c>
      <c r="AL13" s="27"/>
      <c r="AM13" s="27"/>
      <c r="AN13" s="37" t="s">
        <v>32</v>
      </c>
      <c r="AO13" s="27"/>
      <c r="AP13" s="27"/>
      <c r="AQ13" s="29"/>
      <c r="BE13" s="363"/>
      <c r="BS13" s="22" t="s">
        <v>8</v>
      </c>
    </row>
    <row r="14" spans="1:74" ht="15">
      <c r="B14" s="26"/>
      <c r="C14" s="27"/>
      <c r="D14" s="27"/>
      <c r="E14" s="367" t="s">
        <v>32</v>
      </c>
      <c r="F14" s="368"/>
      <c r="G14" s="368"/>
      <c r="H14" s="368"/>
      <c r="I14" s="368"/>
      <c r="J14" s="368"/>
      <c r="K14" s="368"/>
      <c r="L14" s="368"/>
      <c r="M14" s="368"/>
      <c r="N14" s="368"/>
      <c r="O14" s="368"/>
      <c r="P14" s="368"/>
      <c r="Q14" s="368"/>
      <c r="R14" s="368"/>
      <c r="S14" s="368"/>
      <c r="T14" s="368"/>
      <c r="U14" s="368"/>
      <c r="V14" s="368"/>
      <c r="W14" s="368"/>
      <c r="X14" s="368"/>
      <c r="Y14" s="368"/>
      <c r="Z14" s="368"/>
      <c r="AA14" s="368"/>
      <c r="AB14" s="368"/>
      <c r="AC14" s="368"/>
      <c r="AD14" s="368"/>
      <c r="AE14" s="368"/>
      <c r="AF14" s="368"/>
      <c r="AG14" s="368"/>
      <c r="AH14" s="368"/>
      <c r="AI14" s="368"/>
      <c r="AJ14" s="368"/>
      <c r="AK14" s="35" t="s">
        <v>30</v>
      </c>
      <c r="AL14" s="27"/>
      <c r="AM14" s="27"/>
      <c r="AN14" s="37" t="s">
        <v>32</v>
      </c>
      <c r="AO14" s="27"/>
      <c r="AP14" s="27"/>
      <c r="AQ14" s="29"/>
      <c r="BE14" s="363"/>
      <c r="BS14" s="22" t="s">
        <v>8</v>
      </c>
    </row>
    <row r="15" spans="1:74" ht="6.95" customHeight="1">
      <c r="B15" s="26"/>
      <c r="C15" s="27"/>
      <c r="D15" s="27"/>
      <c r="E15" s="27"/>
      <c r="F15" s="27"/>
      <c r="G15" s="27"/>
      <c r="H15" s="27"/>
      <c r="I15" s="27"/>
      <c r="J15" s="27"/>
      <c r="K15" s="27"/>
      <c r="L15" s="27"/>
      <c r="M15" s="27"/>
      <c r="N15" s="27"/>
      <c r="O15" s="27"/>
      <c r="P15" s="27"/>
      <c r="Q15" s="27"/>
      <c r="R15" s="27"/>
      <c r="S15" s="27"/>
      <c r="T15" s="27"/>
      <c r="U15" s="27"/>
      <c r="V15" s="27"/>
      <c r="W15" s="27"/>
      <c r="X15" s="27"/>
      <c r="Y15" s="27"/>
      <c r="Z15" s="27"/>
      <c r="AA15" s="27"/>
      <c r="AB15" s="27"/>
      <c r="AC15" s="27"/>
      <c r="AD15" s="27"/>
      <c r="AE15" s="27"/>
      <c r="AF15" s="27"/>
      <c r="AG15" s="27"/>
      <c r="AH15" s="27"/>
      <c r="AI15" s="27"/>
      <c r="AJ15" s="27"/>
      <c r="AK15" s="27"/>
      <c r="AL15" s="27"/>
      <c r="AM15" s="27"/>
      <c r="AN15" s="27"/>
      <c r="AO15" s="27"/>
      <c r="AP15" s="27"/>
      <c r="AQ15" s="29"/>
      <c r="BE15" s="363"/>
      <c r="BS15" s="22" t="s">
        <v>6</v>
      </c>
    </row>
    <row r="16" spans="1:74" ht="14.45" customHeight="1">
      <c r="B16" s="26"/>
      <c r="C16" s="27"/>
      <c r="D16" s="35" t="s">
        <v>33</v>
      </c>
      <c r="E16" s="27"/>
      <c r="F16" s="27"/>
      <c r="G16" s="27"/>
      <c r="H16" s="27"/>
      <c r="I16" s="27"/>
      <c r="J16" s="27"/>
      <c r="K16" s="27"/>
      <c r="L16" s="27"/>
      <c r="M16" s="27"/>
      <c r="N16" s="27"/>
      <c r="O16" s="27"/>
      <c r="P16" s="27"/>
      <c r="Q16" s="27"/>
      <c r="R16" s="27"/>
      <c r="S16" s="27"/>
      <c r="T16" s="27"/>
      <c r="U16" s="27"/>
      <c r="V16" s="27"/>
      <c r="W16" s="27"/>
      <c r="X16" s="27"/>
      <c r="Y16" s="27"/>
      <c r="Z16" s="27"/>
      <c r="AA16" s="27"/>
      <c r="AB16" s="27"/>
      <c r="AC16" s="27"/>
      <c r="AD16" s="27"/>
      <c r="AE16" s="27"/>
      <c r="AF16" s="27"/>
      <c r="AG16" s="27"/>
      <c r="AH16" s="27"/>
      <c r="AI16" s="27"/>
      <c r="AJ16" s="27"/>
      <c r="AK16" s="35" t="s">
        <v>28</v>
      </c>
      <c r="AL16" s="27"/>
      <c r="AM16" s="27"/>
      <c r="AN16" s="33" t="s">
        <v>21</v>
      </c>
      <c r="AO16" s="27"/>
      <c r="AP16" s="27"/>
      <c r="AQ16" s="29"/>
      <c r="BE16" s="363"/>
      <c r="BS16" s="22" t="s">
        <v>6</v>
      </c>
    </row>
    <row r="17" spans="2:71" ht="18.399999999999999" customHeight="1">
      <c r="B17" s="26"/>
      <c r="C17" s="27"/>
      <c r="D17" s="27"/>
      <c r="E17" s="33" t="s">
        <v>34</v>
      </c>
      <c r="F17" s="27"/>
      <c r="G17" s="27"/>
      <c r="H17" s="27"/>
      <c r="I17" s="27"/>
      <c r="J17" s="27"/>
      <c r="K17" s="27"/>
      <c r="L17" s="27"/>
      <c r="M17" s="27"/>
      <c r="N17" s="27"/>
      <c r="O17" s="27"/>
      <c r="P17" s="27"/>
      <c r="Q17" s="27"/>
      <c r="R17" s="27"/>
      <c r="S17" s="27"/>
      <c r="T17" s="27"/>
      <c r="U17" s="27"/>
      <c r="V17" s="27"/>
      <c r="W17" s="27"/>
      <c r="X17" s="27"/>
      <c r="Y17" s="27"/>
      <c r="Z17" s="27"/>
      <c r="AA17" s="27"/>
      <c r="AB17" s="27"/>
      <c r="AC17" s="27"/>
      <c r="AD17" s="27"/>
      <c r="AE17" s="27"/>
      <c r="AF17" s="27"/>
      <c r="AG17" s="27"/>
      <c r="AH17" s="27"/>
      <c r="AI17" s="27"/>
      <c r="AJ17" s="27"/>
      <c r="AK17" s="35" t="s">
        <v>30</v>
      </c>
      <c r="AL17" s="27"/>
      <c r="AM17" s="27"/>
      <c r="AN17" s="33" t="s">
        <v>21</v>
      </c>
      <c r="AO17" s="27"/>
      <c r="AP17" s="27"/>
      <c r="AQ17" s="29"/>
      <c r="BE17" s="363"/>
      <c r="BS17" s="22" t="s">
        <v>35</v>
      </c>
    </row>
    <row r="18" spans="2:71" ht="6.95" customHeight="1">
      <c r="B18" s="26"/>
      <c r="C18" s="27"/>
      <c r="D18" s="27"/>
      <c r="E18" s="27"/>
      <c r="F18" s="27"/>
      <c r="G18" s="27"/>
      <c r="H18" s="27"/>
      <c r="I18" s="27"/>
      <c r="J18" s="27"/>
      <c r="K18" s="27"/>
      <c r="L18" s="27"/>
      <c r="M18" s="27"/>
      <c r="N18" s="27"/>
      <c r="O18" s="27"/>
      <c r="P18" s="27"/>
      <c r="Q18" s="27"/>
      <c r="R18" s="27"/>
      <c r="S18" s="27"/>
      <c r="T18" s="27"/>
      <c r="U18" s="27"/>
      <c r="V18" s="27"/>
      <c r="W18" s="27"/>
      <c r="X18" s="27"/>
      <c r="Y18" s="27"/>
      <c r="Z18" s="27"/>
      <c r="AA18" s="27"/>
      <c r="AB18" s="27"/>
      <c r="AC18" s="27"/>
      <c r="AD18" s="27"/>
      <c r="AE18" s="27"/>
      <c r="AF18" s="27"/>
      <c r="AG18" s="27"/>
      <c r="AH18" s="27"/>
      <c r="AI18" s="27"/>
      <c r="AJ18" s="27"/>
      <c r="AK18" s="27"/>
      <c r="AL18" s="27"/>
      <c r="AM18" s="27"/>
      <c r="AN18" s="27"/>
      <c r="AO18" s="27"/>
      <c r="AP18" s="27"/>
      <c r="AQ18" s="29"/>
      <c r="BE18" s="363"/>
      <c r="BS18" s="22" t="s">
        <v>8</v>
      </c>
    </row>
    <row r="19" spans="2:71" ht="14.45" customHeight="1">
      <c r="B19" s="26"/>
      <c r="C19" s="27"/>
      <c r="D19" s="35" t="s">
        <v>36</v>
      </c>
      <c r="E19" s="27"/>
      <c r="F19" s="27"/>
      <c r="G19" s="27"/>
      <c r="H19" s="27"/>
      <c r="I19" s="27"/>
      <c r="J19" s="27"/>
      <c r="K19" s="27"/>
      <c r="L19" s="27"/>
      <c r="M19" s="27"/>
      <c r="N19" s="27"/>
      <c r="O19" s="27"/>
      <c r="P19" s="27"/>
      <c r="Q19" s="27"/>
      <c r="R19" s="27"/>
      <c r="S19" s="27"/>
      <c r="T19" s="27"/>
      <c r="U19" s="27"/>
      <c r="V19" s="27"/>
      <c r="W19" s="27"/>
      <c r="X19" s="27"/>
      <c r="Y19" s="27"/>
      <c r="Z19" s="27"/>
      <c r="AA19" s="27"/>
      <c r="AB19" s="27"/>
      <c r="AC19" s="27"/>
      <c r="AD19" s="27"/>
      <c r="AE19" s="27"/>
      <c r="AF19" s="27"/>
      <c r="AG19" s="27"/>
      <c r="AH19" s="27"/>
      <c r="AI19" s="27"/>
      <c r="AJ19" s="27"/>
      <c r="AK19" s="27"/>
      <c r="AL19" s="27"/>
      <c r="AM19" s="27"/>
      <c r="AN19" s="27"/>
      <c r="AO19" s="27"/>
      <c r="AP19" s="27"/>
      <c r="AQ19" s="29"/>
      <c r="BE19" s="363"/>
      <c r="BS19" s="22" t="s">
        <v>8</v>
      </c>
    </row>
    <row r="20" spans="2:71" ht="20.45" customHeight="1">
      <c r="B20" s="26"/>
      <c r="C20" s="27"/>
      <c r="D20" s="27"/>
      <c r="E20" s="369" t="s">
        <v>21</v>
      </c>
      <c r="F20" s="369"/>
      <c r="G20" s="369"/>
      <c r="H20" s="369"/>
      <c r="I20" s="369"/>
      <c r="J20" s="369"/>
      <c r="K20" s="369"/>
      <c r="L20" s="369"/>
      <c r="M20" s="369"/>
      <c r="N20" s="369"/>
      <c r="O20" s="369"/>
      <c r="P20" s="369"/>
      <c r="Q20" s="369"/>
      <c r="R20" s="369"/>
      <c r="S20" s="369"/>
      <c r="T20" s="369"/>
      <c r="U20" s="369"/>
      <c r="V20" s="369"/>
      <c r="W20" s="369"/>
      <c r="X20" s="369"/>
      <c r="Y20" s="369"/>
      <c r="Z20" s="369"/>
      <c r="AA20" s="369"/>
      <c r="AB20" s="369"/>
      <c r="AC20" s="369"/>
      <c r="AD20" s="369"/>
      <c r="AE20" s="369"/>
      <c r="AF20" s="369"/>
      <c r="AG20" s="369"/>
      <c r="AH20" s="369"/>
      <c r="AI20" s="369"/>
      <c r="AJ20" s="369"/>
      <c r="AK20" s="369"/>
      <c r="AL20" s="369"/>
      <c r="AM20" s="369"/>
      <c r="AN20" s="369"/>
      <c r="AO20" s="27"/>
      <c r="AP20" s="27"/>
      <c r="AQ20" s="29"/>
      <c r="BE20" s="363"/>
      <c r="BS20" s="22" t="s">
        <v>6</v>
      </c>
    </row>
    <row r="21" spans="2:71" ht="6.95" customHeight="1">
      <c r="B21" s="26"/>
      <c r="C21" s="27"/>
      <c r="D21" s="27"/>
      <c r="E21" s="27"/>
      <c r="F21" s="27"/>
      <c r="G21" s="27"/>
      <c r="H21" s="27"/>
      <c r="I21" s="27"/>
      <c r="J21" s="27"/>
      <c r="K21" s="27"/>
      <c r="L21" s="27"/>
      <c r="M21" s="27"/>
      <c r="N21" s="27"/>
      <c r="O21" s="27"/>
      <c r="P21" s="27"/>
      <c r="Q21" s="27"/>
      <c r="R21" s="27"/>
      <c r="S21" s="27"/>
      <c r="T21" s="27"/>
      <c r="U21" s="27"/>
      <c r="V21" s="27"/>
      <c r="W21" s="27"/>
      <c r="X21" s="27"/>
      <c r="Y21" s="27"/>
      <c r="Z21" s="27"/>
      <c r="AA21" s="27"/>
      <c r="AB21" s="27"/>
      <c r="AC21" s="27"/>
      <c r="AD21" s="27"/>
      <c r="AE21" s="27"/>
      <c r="AF21" s="27"/>
      <c r="AG21" s="27"/>
      <c r="AH21" s="27"/>
      <c r="AI21" s="27"/>
      <c r="AJ21" s="27"/>
      <c r="AK21" s="27"/>
      <c r="AL21" s="27"/>
      <c r="AM21" s="27"/>
      <c r="AN21" s="27"/>
      <c r="AO21" s="27"/>
      <c r="AP21" s="27"/>
      <c r="AQ21" s="29"/>
      <c r="BE21" s="363"/>
    </row>
    <row r="22" spans="2:71" ht="6.95" customHeight="1">
      <c r="B22" s="26"/>
      <c r="C22" s="27"/>
      <c r="D22" s="38"/>
      <c r="E22" s="38"/>
      <c r="F22" s="38"/>
      <c r="G22" s="38"/>
      <c r="H22" s="38"/>
      <c r="I22" s="38"/>
      <c r="J22" s="38"/>
      <c r="K22" s="38"/>
      <c r="L22" s="38"/>
      <c r="M22" s="38"/>
      <c r="N22" s="38"/>
      <c r="O22" s="38"/>
      <c r="P22" s="38"/>
      <c r="Q22" s="38"/>
      <c r="R22" s="38"/>
      <c r="S22" s="38"/>
      <c r="T22" s="38"/>
      <c r="U22" s="38"/>
      <c r="V22" s="38"/>
      <c r="W22" s="38"/>
      <c r="X22" s="38"/>
      <c r="Y22" s="38"/>
      <c r="Z22" s="38"/>
      <c r="AA22" s="38"/>
      <c r="AB22" s="38"/>
      <c r="AC22" s="38"/>
      <c r="AD22" s="38"/>
      <c r="AE22" s="38"/>
      <c r="AF22" s="38"/>
      <c r="AG22" s="38"/>
      <c r="AH22" s="38"/>
      <c r="AI22" s="38"/>
      <c r="AJ22" s="38"/>
      <c r="AK22" s="38"/>
      <c r="AL22" s="38"/>
      <c r="AM22" s="38"/>
      <c r="AN22" s="38"/>
      <c r="AO22" s="38"/>
      <c r="AP22" s="27"/>
      <c r="AQ22" s="29"/>
      <c r="BE22" s="363"/>
    </row>
    <row r="23" spans="2:71" s="1" customFormat="1" ht="25.9" customHeight="1">
      <c r="B23" s="39"/>
      <c r="C23" s="40"/>
      <c r="D23" s="41" t="s">
        <v>37</v>
      </c>
      <c r="E23" s="42"/>
      <c r="F23" s="42"/>
      <c r="G23" s="42"/>
      <c r="H23" s="42"/>
      <c r="I23" s="42"/>
      <c r="J23" s="42"/>
      <c r="K23" s="42"/>
      <c r="L23" s="42"/>
      <c r="M23" s="42"/>
      <c r="N23" s="42"/>
      <c r="O23" s="42"/>
      <c r="P23" s="42"/>
      <c r="Q23" s="42"/>
      <c r="R23" s="42"/>
      <c r="S23" s="42"/>
      <c r="T23" s="42"/>
      <c r="U23" s="42"/>
      <c r="V23" s="42"/>
      <c r="W23" s="42"/>
      <c r="X23" s="42"/>
      <c r="Y23" s="42"/>
      <c r="Z23" s="42"/>
      <c r="AA23" s="42"/>
      <c r="AB23" s="42"/>
      <c r="AC23" s="42"/>
      <c r="AD23" s="42"/>
      <c r="AE23" s="42"/>
      <c r="AF23" s="42"/>
      <c r="AG23" s="42"/>
      <c r="AH23" s="42"/>
      <c r="AI23" s="42"/>
      <c r="AJ23" s="42"/>
      <c r="AK23" s="370">
        <f>ROUND(AG51,2)</f>
        <v>0</v>
      </c>
      <c r="AL23" s="371"/>
      <c r="AM23" s="371"/>
      <c r="AN23" s="371"/>
      <c r="AO23" s="371"/>
      <c r="AP23" s="40"/>
      <c r="AQ23" s="43"/>
      <c r="BE23" s="363"/>
    </row>
    <row r="24" spans="2:71" s="1" customFormat="1" ht="6.95" customHeight="1">
      <c r="B24" s="39"/>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c r="AJ24" s="40"/>
      <c r="AK24" s="40"/>
      <c r="AL24" s="40"/>
      <c r="AM24" s="40"/>
      <c r="AN24" s="40"/>
      <c r="AO24" s="40"/>
      <c r="AP24" s="40"/>
      <c r="AQ24" s="43"/>
      <c r="BE24" s="363"/>
    </row>
    <row r="25" spans="2:71" s="1" customFormat="1">
      <c r="B25" s="39"/>
      <c r="C25" s="40"/>
      <c r="D25" s="40"/>
      <c r="E25" s="40"/>
      <c r="F25" s="40"/>
      <c r="G25" s="40"/>
      <c r="H25" s="40"/>
      <c r="I25" s="40"/>
      <c r="J25" s="40"/>
      <c r="K25" s="40"/>
      <c r="L25" s="372" t="s">
        <v>38</v>
      </c>
      <c r="M25" s="372"/>
      <c r="N25" s="372"/>
      <c r="O25" s="372"/>
      <c r="P25" s="40"/>
      <c r="Q25" s="40"/>
      <c r="R25" s="40"/>
      <c r="S25" s="40"/>
      <c r="T25" s="40"/>
      <c r="U25" s="40"/>
      <c r="V25" s="40"/>
      <c r="W25" s="372" t="s">
        <v>39</v>
      </c>
      <c r="X25" s="372"/>
      <c r="Y25" s="372"/>
      <c r="Z25" s="372"/>
      <c r="AA25" s="372"/>
      <c r="AB25" s="372"/>
      <c r="AC25" s="372"/>
      <c r="AD25" s="372"/>
      <c r="AE25" s="372"/>
      <c r="AF25" s="40"/>
      <c r="AG25" s="40"/>
      <c r="AH25" s="40"/>
      <c r="AI25" s="40"/>
      <c r="AJ25" s="40"/>
      <c r="AK25" s="372" t="s">
        <v>40</v>
      </c>
      <c r="AL25" s="372"/>
      <c r="AM25" s="372"/>
      <c r="AN25" s="372"/>
      <c r="AO25" s="372"/>
      <c r="AP25" s="40"/>
      <c r="AQ25" s="43"/>
      <c r="BE25" s="363"/>
    </row>
    <row r="26" spans="2:71" s="2" customFormat="1" ht="14.45" customHeight="1">
      <c r="B26" s="45"/>
      <c r="C26" s="46"/>
      <c r="D26" s="47" t="s">
        <v>41</v>
      </c>
      <c r="E26" s="46"/>
      <c r="F26" s="47" t="s">
        <v>42</v>
      </c>
      <c r="G26" s="46"/>
      <c r="H26" s="46"/>
      <c r="I26" s="46"/>
      <c r="J26" s="46"/>
      <c r="K26" s="46"/>
      <c r="L26" s="355">
        <v>0.21</v>
      </c>
      <c r="M26" s="356"/>
      <c r="N26" s="356"/>
      <c r="O26" s="356"/>
      <c r="P26" s="46"/>
      <c r="Q26" s="46"/>
      <c r="R26" s="46"/>
      <c r="S26" s="46"/>
      <c r="T26" s="46"/>
      <c r="U26" s="46"/>
      <c r="V26" s="46"/>
      <c r="W26" s="357">
        <f>ROUND(AZ51,2)</f>
        <v>0</v>
      </c>
      <c r="X26" s="356"/>
      <c r="Y26" s="356"/>
      <c r="Z26" s="356"/>
      <c r="AA26" s="356"/>
      <c r="AB26" s="356"/>
      <c r="AC26" s="356"/>
      <c r="AD26" s="356"/>
      <c r="AE26" s="356"/>
      <c r="AF26" s="46"/>
      <c r="AG26" s="46"/>
      <c r="AH26" s="46"/>
      <c r="AI26" s="46"/>
      <c r="AJ26" s="46"/>
      <c r="AK26" s="357">
        <f>ROUND(AV51,2)</f>
        <v>0</v>
      </c>
      <c r="AL26" s="356"/>
      <c r="AM26" s="356"/>
      <c r="AN26" s="356"/>
      <c r="AO26" s="356"/>
      <c r="AP26" s="46"/>
      <c r="AQ26" s="48"/>
      <c r="BE26" s="363"/>
    </row>
    <row r="27" spans="2:71" s="2" customFormat="1" ht="14.45" customHeight="1">
      <c r="B27" s="45"/>
      <c r="C27" s="46"/>
      <c r="D27" s="46"/>
      <c r="E27" s="46"/>
      <c r="F27" s="47" t="s">
        <v>43</v>
      </c>
      <c r="G27" s="46"/>
      <c r="H27" s="46"/>
      <c r="I27" s="46"/>
      <c r="J27" s="46"/>
      <c r="K27" s="46"/>
      <c r="L27" s="355">
        <v>0.15</v>
      </c>
      <c r="M27" s="356"/>
      <c r="N27" s="356"/>
      <c r="O27" s="356"/>
      <c r="P27" s="46"/>
      <c r="Q27" s="46"/>
      <c r="R27" s="46"/>
      <c r="S27" s="46"/>
      <c r="T27" s="46"/>
      <c r="U27" s="46"/>
      <c r="V27" s="46"/>
      <c r="W27" s="357">
        <f>ROUND(BA51,2)</f>
        <v>0</v>
      </c>
      <c r="X27" s="356"/>
      <c r="Y27" s="356"/>
      <c r="Z27" s="356"/>
      <c r="AA27" s="356"/>
      <c r="AB27" s="356"/>
      <c r="AC27" s="356"/>
      <c r="AD27" s="356"/>
      <c r="AE27" s="356"/>
      <c r="AF27" s="46"/>
      <c r="AG27" s="46"/>
      <c r="AH27" s="46"/>
      <c r="AI27" s="46"/>
      <c r="AJ27" s="46"/>
      <c r="AK27" s="357">
        <f>ROUND(AW51,2)</f>
        <v>0</v>
      </c>
      <c r="AL27" s="356"/>
      <c r="AM27" s="356"/>
      <c r="AN27" s="356"/>
      <c r="AO27" s="356"/>
      <c r="AP27" s="46"/>
      <c r="AQ27" s="48"/>
      <c r="BE27" s="363"/>
    </row>
    <row r="28" spans="2:71" s="2" customFormat="1" ht="14.45" hidden="1" customHeight="1">
      <c r="B28" s="45"/>
      <c r="C28" s="46"/>
      <c r="D28" s="46"/>
      <c r="E28" s="46"/>
      <c r="F28" s="47" t="s">
        <v>44</v>
      </c>
      <c r="G28" s="46"/>
      <c r="H28" s="46"/>
      <c r="I28" s="46"/>
      <c r="J28" s="46"/>
      <c r="K28" s="46"/>
      <c r="L28" s="355">
        <v>0.21</v>
      </c>
      <c r="M28" s="356"/>
      <c r="N28" s="356"/>
      <c r="O28" s="356"/>
      <c r="P28" s="46"/>
      <c r="Q28" s="46"/>
      <c r="R28" s="46"/>
      <c r="S28" s="46"/>
      <c r="T28" s="46"/>
      <c r="U28" s="46"/>
      <c r="V28" s="46"/>
      <c r="W28" s="357">
        <f>ROUND(BB51,2)</f>
        <v>0</v>
      </c>
      <c r="X28" s="356"/>
      <c r="Y28" s="356"/>
      <c r="Z28" s="356"/>
      <c r="AA28" s="356"/>
      <c r="AB28" s="356"/>
      <c r="AC28" s="356"/>
      <c r="AD28" s="356"/>
      <c r="AE28" s="356"/>
      <c r="AF28" s="46"/>
      <c r="AG28" s="46"/>
      <c r="AH28" s="46"/>
      <c r="AI28" s="46"/>
      <c r="AJ28" s="46"/>
      <c r="AK28" s="357">
        <v>0</v>
      </c>
      <c r="AL28" s="356"/>
      <c r="AM28" s="356"/>
      <c r="AN28" s="356"/>
      <c r="AO28" s="356"/>
      <c r="AP28" s="46"/>
      <c r="AQ28" s="48"/>
      <c r="BE28" s="363"/>
    </row>
    <row r="29" spans="2:71" s="2" customFormat="1" ht="14.45" hidden="1" customHeight="1">
      <c r="B29" s="45"/>
      <c r="C29" s="46"/>
      <c r="D29" s="46"/>
      <c r="E29" s="46"/>
      <c r="F29" s="47" t="s">
        <v>45</v>
      </c>
      <c r="G29" s="46"/>
      <c r="H29" s="46"/>
      <c r="I29" s="46"/>
      <c r="J29" s="46"/>
      <c r="K29" s="46"/>
      <c r="L29" s="355">
        <v>0.15</v>
      </c>
      <c r="M29" s="356"/>
      <c r="N29" s="356"/>
      <c r="O29" s="356"/>
      <c r="P29" s="46"/>
      <c r="Q29" s="46"/>
      <c r="R29" s="46"/>
      <c r="S29" s="46"/>
      <c r="T29" s="46"/>
      <c r="U29" s="46"/>
      <c r="V29" s="46"/>
      <c r="W29" s="357">
        <f>ROUND(BC51,2)</f>
        <v>0</v>
      </c>
      <c r="X29" s="356"/>
      <c r="Y29" s="356"/>
      <c r="Z29" s="356"/>
      <c r="AA29" s="356"/>
      <c r="AB29" s="356"/>
      <c r="AC29" s="356"/>
      <c r="AD29" s="356"/>
      <c r="AE29" s="356"/>
      <c r="AF29" s="46"/>
      <c r="AG29" s="46"/>
      <c r="AH29" s="46"/>
      <c r="AI29" s="46"/>
      <c r="AJ29" s="46"/>
      <c r="AK29" s="357">
        <v>0</v>
      </c>
      <c r="AL29" s="356"/>
      <c r="AM29" s="356"/>
      <c r="AN29" s="356"/>
      <c r="AO29" s="356"/>
      <c r="AP29" s="46"/>
      <c r="AQ29" s="48"/>
      <c r="BE29" s="363"/>
    </row>
    <row r="30" spans="2:71" s="2" customFormat="1" ht="14.45" hidden="1" customHeight="1">
      <c r="B30" s="45"/>
      <c r="C30" s="46"/>
      <c r="D30" s="46"/>
      <c r="E30" s="46"/>
      <c r="F30" s="47" t="s">
        <v>46</v>
      </c>
      <c r="G30" s="46"/>
      <c r="H30" s="46"/>
      <c r="I30" s="46"/>
      <c r="J30" s="46"/>
      <c r="K30" s="46"/>
      <c r="L30" s="355">
        <v>0</v>
      </c>
      <c r="M30" s="356"/>
      <c r="N30" s="356"/>
      <c r="O30" s="356"/>
      <c r="P30" s="46"/>
      <c r="Q30" s="46"/>
      <c r="R30" s="46"/>
      <c r="S30" s="46"/>
      <c r="T30" s="46"/>
      <c r="U30" s="46"/>
      <c r="V30" s="46"/>
      <c r="W30" s="357">
        <f>ROUND(BD51,2)</f>
        <v>0</v>
      </c>
      <c r="X30" s="356"/>
      <c r="Y30" s="356"/>
      <c r="Z30" s="356"/>
      <c r="AA30" s="356"/>
      <c r="AB30" s="356"/>
      <c r="AC30" s="356"/>
      <c r="AD30" s="356"/>
      <c r="AE30" s="356"/>
      <c r="AF30" s="46"/>
      <c r="AG30" s="46"/>
      <c r="AH30" s="46"/>
      <c r="AI30" s="46"/>
      <c r="AJ30" s="46"/>
      <c r="AK30" s="357">
        <v>0</v>
      </c>
      <c r="AL30" s="356"/>
      <c r="AM30" s="356"/>
      <c r="AN30" s="356"/>
      <c r="AO30" s="356"/>
      <c r="AP30" s="46"/>
      <c r="AQ30" s="48"/>
      <c r="BE30" s="363"/>
    </row>
    <row r="31" spans="2:71" s="1" customFormat="1" ht="6.95" customHeight="1">
      <c r="B31" s="39"/>
      <c r="C31" s="40"/>
      <c r="D31" s="40"/>
      <c r="E31" s="40"/>
      <c r="F31" s="40"/>
      <c r="G31" s="40"/>
      <c r="H31" s="40"/>
      <c r="I31" s="40"/>
      <c r="J31" s="40"/>
      <c r="K31" s="40"/>
      <c r="L31" s="40"/>
      <c r="M31" s="40"/>
      <c r="N31" s="40"/>
      <c r="O31" s="40"/>
      <c r="P31" s="40"/>
      <c r="Q31" s="40"/>
      <c r="R31" s="40"/>
      <c r="S31" s="40"/>
      <c r="T31" s="40"/>
      <c r="U31" s="40"/>
      <c r="V31" s="40"/>
      <c r="W31" s="40"/>
      <c r="X31" s="40"/>
      <c r="Y31" s="40"/>
      <c r="Z31" s="40"/>
      <c r="AA31" s="40"/>
      <c r="AB31" s="40"/>
      <c r="AC31" s="40"/>
      <c r="AD31" s="40"/>
      <c r="AE31" s="40"/>
      <c r="AF31" s="40"/>
      <c r="AG31" s="40"/>
      <c r="AH31" s="40"/>
      <c r="AI31" s="40"/>
      <c r="AJ31" s="40"/>
      <c r="AK31" s="40"/>
      <c r="AL31" s="40"/>
      <c r="AM31" s="40"/>
      <c r="AN31" s="40"/>
      <c r="AO31" s="40"/>
      <c r="AP31" s="40"/>
      <c r="AQ31" s="43"/>
      <c r="BE31" s="363"/>
    </row>
    <row r="32" spans="2:71" s="1" customFormat="1" ht="25.9" customHeight="1">
      <c r="B32" s="39"/>
      <c r="C32" s="49"/>
      <c r="D32" s="50" t="s">
        <v>47</v>
      </c>
      <c r="E32" s="51"/>
      <c r="F32" s="51"/>
      <c r="G32" s="51"/>
      <c r="H32" s="51"/>
      <c r="I32" s="51"/>
      <c r="J32" s="51"/>
      <c r="K32" s="51"/>
      <c r="L32" s="51"/>
      <c r="M32" s="51"/>
      <c r="N32" s="51"/>
      <c r="O32" s="51"/>
      <c r="P32" s="51"/>
      <c r="Q32" s="51"/>
      <c r="R32" s="51"/>
      <c r="S32" s="51"/>
      <c r="T32" s="52" t="s">
        <v>48</v>
      </c>
      <c r="U32" s="51"/>
      <c r="V32" s="51"/>
      <c r="W32" s="51"/>
      <c r="X32" s="358" t="s">
        <v>49</v>
      </c>
      <c r="Y32" s="359"/>
      <c r="Z32" s="359"/>
      <c r="AA32" s="359"/>
      <c r="AB32" s="359"/>
      <c r="AC32" s="51"/>
      <c r="AD32" s="51"/>
      <c r="AE32" s="51"/>
      <c r="AF32" s="51"/>
      <c r="AG32" s="51"/>
      <c r="AH32" s="51"/>
      <c r="AI32" s="51"/>
      <c r="AJ32" s="51"/>
      <c r="AK32" s="360">
        <f>SUM(AK23:AK30)</f>
        <v>0</v>
      </c>
      <c r="AL32" s="359"/>
      <c r="AM32" s="359"/>
      <c r="AN32" s="359"/>
      <c r="AO32" s="361"/>
      <c r="AP32" s="49"/>
      <c r="AQ32" s="53"/>
      <c r="BE32" s="363"/>
    </row>
    <row r="33" spans="2:56" s="1" customFormat="1" ht="6.95" customHeight="1">
      <c r="B33" s="39"/>
      <c r="C33" s="40"/>
      <c r="D33" s="40"/>
      <c r="E33" s="40"/>
      <c r="F33" s="40"/>
      <c r="G33" s="40"/>
      <c r="H33" s="40"/>
      <c r="I33" s="40"/>
      <c r="J33" s="40"/>
      <c r="K33" s="40"/>
      <c r="L33" s="40"/>
      <c r="M33" s="40"/>
      <c r="N33" s="40"/>
      <c r="O33" s="40"/>
      <c r="P33" s="40"/>
      <c r="Q33" s="40"/>
      <c r="R33" s="40"/>
      <c r="S33" s="40"/>
      <c r="T33" s="40"/>
      <c r="U33" s="40"/>
      <c r="V33" s="40"/>
      <c r="W33" s="40"/>
      <c r="X33" s="40"/>
      <c r="Y33" s="40"/>
      <c r="Z33" s="40"/>
      <c r="AA33" s="40"/>
      <c r="AB33" s="40"/>
      <c r="AC33" s="40"/>
      <c r="AD33" s="40"/>
      <c r="AE33" s="40"/>
      <c r="AF33" s="40"/>
      <c r="AG33" s="40"/>
      <c r="AH33" s="40"/>
      <c r="AI33" s="40"/>
      <c r="AJ33" s="40"/>
      <c r="AK33" s="40"/>
      <c r="AL33" s="40"/>
      <c r="AM33" s="40"/>
      <c r="AN33" s="40"/>
      <c r="AO33" s="40"/>
      <c r="AP33" s="40"/>
      <c r="AQ33" s="43"/>
    </row>
    <row r="34" spans="2:56" s="1" customFormat="1" ht="6.95" customHeight="1">
      <c r="B34" s="54"/>
      <c r="C34" s="55"/>
      <c r="D34" s="55"/>
      <c r="E34" s="55"/>
      <c r="F34" s="55"/>
      <c r="G34" s="55"/>
      <c r="H34" s="55"/>
      <c r="I34" s="55"/>
      <c r="J34" s="55"/>
      <c r="K34" s="55"/>
      <c r="L34" s="55"/>
      <c r="M34" s="55"/>
      <c r="N34" s="55"/>
      <c r="O34" s="55"/>
      <c r="P34" s="55"/>
      <c r="Q34" s="55"/>
      <c r="R34" s="55"/>
      <c r="S34" s="55"/>
      <c r="T34" s="55"/>
      <c r="U34" s="55"/>
      <c r="V34" s="55"/>
      <c r="W34" s="55"/>
      <c r="X34" s="55"/>
      <c r="Y34" s="55"/>
      <c r="Z34" s="55"/>
      <c r="AA34" s="55"/>
      <c r="AB34" s="55"/>
      <c r="AC34" s="55"/>
      <c r="AD34" s="55"/>
      <c r="AE34" s="55"/>
      <c r="AF34" s="55"/>
      <c r="AG34" s="55"/>
      <c r="AH34" s="55"/>
      <c r="AI34" s="55"/>
      <c r="AJ34" s="55"/>
      <c r="AK34" s="55"/>
      <c r="AL34" s="55"/>
      <c r="AM34" s="55"/>
      <c r="AN34" s="55"/>
      <c r="AO34" s="55"/>
      <c r="AP34" s="55"/>
      <c r="AQ34" s="56"/>
    </row>
    <row r="38" spans="2:56" s="1" customFormat="1" ht="6.95" customHeight="1">
      <c r="B38" s="57"/>
      <c r="C38" s="58"/>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8"/>
      <c r="AE38" s="58"/>
      <c r="AF38" s="58"/>
      <c r="AG38" s="58"/>
      <c r="AH38" s="58"/>
      <c r="AI38" s="58"/>
      <c r="AJ38" s="58"/>
      <c r="AK38" s="58"/>
      <c r="AL38" s="58"/>
      <c r="AM38" s="58"/>
      <c r="AN38" s="58"/>
      <c r="AO38" s="58"/>
      <c r="AP38" s="58"/>
      <c r="AQ38" s="58"/>
      <c r="AR38" s="59"/>
    </row>
    <row r="39" spans="2:56" s="1" customFormat="1" ht="36.950000000000003" customHeight="1">
      <c r="B39" s="39"/>
      <c r="C39" s="60" t="s">
        <v>50</v>
      </c>
      <c r="D39" s="61"/>
      <c r="E39" s="61"/>
      <c r="F39" s="61"/>
      <c r="G39" s="61"/>
      <c r="H39" s="61"/>
      <c r="I39" s="61"/>
      <c r="J39" s="61"/>
      <c r="K39" s="61"/>
      <c r="L39" s="61"/>
      <c r="M39" s="61"/>
      <c r="N39" s="61"/>
      <c r="O39" s="61"/>
      <c r="P39" s="61"/>
      <c r="Q39" s="61"/>
      <c r="R39" s="61"/>
      <c r="S39" s="61"/>
      <c r="T39" s="61"/>
      <c r="U39" s="61"/>
      <c r="V39" s="61"/>
      <c r="W39" s="61"/>
      <c r="X39" s="61"/>
      <c r="Y39" s="61"/>
      <c r="Z39" s="61"/>
      <c r="AA39" s="61"/>
      <c r="AB39" s="61"/>
      <c r="AC39" s="61"/>
      <c r="AD39" s="61"/>
      <c r="AE39" s="61"/>
      <c r="AF39" s="61"/>
      <c r="AG39" s="61"/>
      <c r="AH39" s="61"/>
      <c r="AI39" s="61"/>
      <c r="AJ39" s="61"/>
      <c r="AK39" s="61"/>
      <c r="AL39" s="61"/>
      <c r="AM39" s="61"/>
      <c r="AN39" s="61"/>
      <c r="AO39" s="61"/>
      <c r="AP39" s="61"/>
      <c r="AQ39" s="61"/>
      <c r="AR39" s="59"/>
    </row>
    <row r="40" spans="2:56" s="1" customFormat="1" ht="6.95" customHeight="1">
      <c r="B40" s="39"/>
      <c r="C40" s="61"/>
      <c r="D40" s="61"/>
      <c r="E40" s="61"/>
      <c r="F40" s="61"/>
      <c r="G40" s="61"/>
      <c r="H40" s="61"/>
      <c r="I40" s="61"/>
      <c r="J40" s="61"/>
      <c r="K40" s="61"/>
      <c r="L40" s="61"/>
      <c r="M40" s="61"/>
      <c r="N40" s="61"/>
      <c r="O40" s="61"/>
      <c r="P40" s="61"/>
      <c r="Q40" s="61"/>
      <c r="R40" s="61"/>
      <c r="S40" s="61"/>
      <c r="T40" s="61"/>
      <c r="U40" s="61"/>
      <c r="V40" s="61"/>
      <c r="W40" s="61"/>
      <c r="X40" s="61"/>
      <c r="Y40" s="61"/>
      <c r="Z40" s="61"/>
      <c r="AA40" s="61"/>
      <c r="AB40" s="61"/>
      <c r="AC40" s="61"/>
      <c r="AD40" s="61"/>
      <c r="AE40" s="61"/>
      <c r="AF40" s="61"/>
      <c r="AG40" s="61"/>
      <c r="AH40" s="61"/>
      <c r="AI40" s="61"/>
      <c r="AJ40" s="61"/>
      <c r="AK40" s="61"/>
      <c r="AL40" s="61"/>
      <c r="AM40" s="61"/>
      <c r="AN40" s="61"/>
      <c r="AO40" s="61"/>
      <c r="AP40" s="61"/>
      <c r="AQ40" s="61"/>
      <c r="AR40" s="59"/>
    </row>
    <row r="41" spans="2:56" s="3" customFormat="1" ht="14.45" customHeight="1">
      <c r="B41" s="62"/>
      <c r="C41" s="63" t="s">
        <v>15</v>
      </c>
      <c r="D41" s="64"/>
      <c r="E41" s="64"/>
      <c r="F41" s="64"/>
      <c r="G41" s="64"/>
      <c r="H41" s="64"/>
      <c r="I41" s="64"/>
      <c r="J41" s="64"/>
      <c r="K41" s="64"/>
      <c r="L41" s="64" t="str">
        <f>K5</f>
        <v>20170406</v>
      </c>
      <c r="M41" s="64"/>
      <c r="N41" s="64"/>
      <c r="O41" s="64"/>
      <c r="P41" s="64"/>
      <c r="Q41" s="64"/>
      <c r="R41" s="64"/>
      <c r="S41" s="64"/>
      <c r="T41" s="64"/>
      <c r="U41" s="64"/>
      <c r="V41" s="64"/>
      <c r="W41" s="64"/>
      <c r="X41" s="64"/>
      <c r="Y41" s="64"/>
      <c r="Z41" s="64"/>
      <c r="AA41" s="64"/>
      <c r="AB41" s="64"/>
      <c r="AC41" s="64"/>
      <c r="AD41" s="64"/>
      <c r="AE41" s="64"/>
      <c r="AF41" s="64"/>
      <c r="AG41" s="64"/>
      <c r="AH41" s="64"/>
      <c r="AI41" s="64"/>
      <c r="AJ41" s="64"/>
      <c r="AK41" s="64"/>
      <c r="AL41" s="64"/>
      <c r="AM41" s="64"/>
      <c r="AN41" s="64"/>
      <c r="AO41" s="64"/>
      <c r="AP41" s="64"/>
      <c r="AQ41" s="64"/>
      <c r="AR41" s="65"/>
    </row>
    <row r="42" spans="2:56" s="4" customFormat="1" ht="36.950000000000003" customHeight="1">
      <c r="B42" s="66"/>
      <c r="C42" s="67" t="s">
        <v>18</v>
      </c>
      <c r="D42" s="68"/>
      <c r="E42" s="68"/>
      <c r="F42" s="68"/>
      <c r="G42" s="68"/>
      <c r="H42" s="68"/>
      <c r="I42" s="68"/>
      <c r="J42" s="68"/>
      <c r="K42" s="68"/>
      <c r="L42" s="341" t="str">
        <f>K6</f>
        <v>Bezbariérové úpravy MěÚ Mimoň č.p. 181</v>
      </c>
      <c r="M42" s="342"/>
      <c r="N42" s="342"/>
      <c r="O42" s="342"/>
      <c r="P42" s="342"/>
      <c r="Q42" s="342"/>
      <c r="R42" s="342"/>
      <c r="S42" s="342"/>
      <c r="T42" s="342"/>
      <c r="U42" s="342"/>
      <c r="V42" s="342"/>
      <c r="W42" s="342"/>
      <c r="X42" s="342"/>
      <c r="Y42" s="342"/>
      <c r="Z42" s="342"/>
      <c r="AA42" s="342"/>
      <c r="AB42" s="342"/>
      <c r="AC42" s="342"/>
      <c r="AD42" s="342"/>
      <c r="AE42" s="342"/>
      <c r="AF42" s="342"/>
      <c r="AG42" s="342"/>
      <c r="AH42" s="342"/>
      <c r="AI42" s="342"/>
      <c r="AJ42" s="342"/>
      <c r="AK42" s="342"/>
      <c r="AL42" s="342"/>
      <c r="AM42" s="342"/>
      <c r="AN42" s="342"/>
      <c r="AO42" s="342"/>
      <c r="AP42" s="68"/>
      <c r="AQ42" s="68"/>
      <c r="AR42" s="69"/>
    </row>
    <row r="43" spans="2:56" s="1" customFormat="1" ht="6.95" customHeight="1">
      <c r="B43" s="39"/>
      <c r="C43" s="61"/>
      <c r="D43" s="61"/>
      <c r="E43" s="61"/>
      <c r="F43" s="61"/>
      <c r="G43" s="61"/>
      <c r="H43" s="61"/>
      <c r="I43" s="61"/>
      <c r="J43" s="61"/>
      <c r="K43" s="61"/>
      <c r="L43" s="61"/>
      <c r="M43" s="61"/>
      <c r="N43" s="61"/>
      <c r="O43" s="61"/>
      <c r="P43" s="61"/>
      <c r="Q43" s="61"/>
      <c r="R43" s="61"/>
      <c r="S43" s="61"/>
      <c r="T43" s="61"/>
      <c r="U43" s="61"/>
      <c r="V43" s="61"/>
      <c r="W43" s="61"/>
      <c r="X43" s="61"/>
      <c r="Y43" s="61"/>
      <c r="Z43" s="61"/>
      <c r="AA43" s="61"/>
      <c r="AB43" s="61"/>
      <c r="AC43" s="61"/>
      <c r="AD43" s="61"/>
      <c r="AE43" s="61"/>
      <c r="AF43" s="61"/>
      <c r="AG43" s="61"/>
      <c r="AH43" s="61"/>
      <c r="AI43" s="61"/>
      <c r="AJ43" s="61"/>
      <c r="AK43" s="61"/>
      <c r="AL43" s="61"/>
      <c r="AM43" s="61"/>
      <c r="AN43" s="61"/>
      <c r="AO43" s="61"/>
      <c r="AP43" s="61"/>
      <c r="AQ43" s="61"/>
      <c r="AR43" s="59"/>
    </row>
    <row r="44" spans="2:56" s="1" customFormat="1" ht="15">
      <c r="B44" s="39"/>
      <c r="C44" s="63" t="s">
        <v>23</v>
      </c>
      <c r="D44" s="61"/>
      <c r="E44" s="61"/>
      <c r="F44" s="61"/>
      <c r="G44" s="61"/>
      <c r="H44" s="61"/>
      <c r="I44" s="61"/>
      <c r="J44" s="61"/>
      <c r="K44" s="61"/>
      <c r="L44" s="70" t="str">
        <f>IF(K8="","",K8)</f>
        <v>Mimoň</v>
      </c>
      <c r="M44" s="61"/>
      <c r="N44" s="61"/>
      <c r="O44" s="61"/>
      <c r="P44" s="61"/>
      <c r="Q44" s="61"/>
      <c r="R44" s="61"/>
      <c r="S44" s="61"/>
      <c r="T44" s="61"/>
      <c r="U44" s="61"/>
      <c r="V44" s="61"/>
      <c r="W44" s="61"/>
      <c r="X44" s="61"/>
      <c r="Y44" s="61"/>
      <c r="Z44" s="61"/>
      <c r="AA44" s="61"/>
      <c r="AB44" s="61"/>
      <c r="AC44" s="61"/>
      <c r="AD44" s="61"/>
      <c r="AE44" s="61"/>
      <c r="AF44" s="61"/>
      <c r="AG44" s="61"/>
      <c r="AH44" s="61"/>
      <c r="AI44" s="63" t="s">
        <v>25</v>
      </c>
      <c r="AJ44" s="61"/>
      <c r="AK44" s="61"/>
      <c r="AL44" s="61"/>
      <c r="AM44" s="343" t="str">
        <f>IF(AN8= "","",AN8)</f>
        <v>6. 4. 2017</v>
      </c>
      <c r="AN44" s="343"/>
      <c r="AO44" s="61"/>
      <c r="AP44" s="61"/>
      <c r="AQ44" s="61"/>
      <c r="AR44" s="59"/>
    </row>
    <row r="45" spans="2:56" s="1" customFormat="1" ht="6.95" customHeight="1">
      <c r="B45" s="39"/>
      <c r="C45" s="61"/>
      <c r="D45" s="61"/>
      <c r="E45" s="61"/>
      <c r="F45" s="61"/>
      <c r="G45" s="61"/>
      <c r="H45" s="61"/>
      <c r="I45" s="61"/>
      <c r="J45" s="61"/>
      <c r="K45" s="61"/>
      <c r="L45" s="61"/>
      <c r="M45" s="61"/>
      <c r="N45" s="61"/>
      <c r="O45" s="61"/>
      <c r="P45" s="61"/>
      <c r="Q45" s="61"/>
      <c r="R45" s="61"/>
      <c r="S45" s="61"/>
      <c r="T45" s="61"/>
      <c r="U45" s="61"/>
      <c r="V45" s="61"/>
      <c r="W45" s="61"/>
      <c r="X45" s="61"/>
      <c r="Y45" s="61"/>
      <c r="Z45" s="61"/>
      <c r="AA45" s="61"/>
      <c r="AB45" s="61"/>
      <c r="AC45" s="61"/>
      <c r="AD45" s="61"/>
      <c r="AE45" s="61"/>
      <c r="AF45" s="61"/>
      <c r="AG45" s="61"/>
      <c r="AH45" s="61"/>
      <c r="AI45" s="61"/>
      <c r="AJ45" s="61"/>
      <c r="AK45" s="61"/>
      <c r="AL45" s="61"/>
      <c r="AM45" s="61"/>
      <c r="AN45" s="61"/>
      <c r="AO45" s="61"/>
      <c r="AP45" s="61"/>
      <c r="AQ45" s="61"/>
      <c r="AR45" s="59"/>
    </row>
    <row r="46" spans="2:56" s="1" customFormat="1" ht="15">
      <c r="B46" s="39"/>
      <c r="C46" s="63" t="s">
        <v>27</v>
      </c>
      <c r="D46" s="61"/>
      <c r="E46" s="61"/>
      <c r="F46" s="61"/>
      <c r="G46" s="61"/>
      <c r="H46" s="61"/>
      <c r="I46" s="61"/>
      <c r="J46" s="61"/>
      <c r="K46" s="61"/>
      <c r="L46" s="64" t="str">
        <f>IF(E11= "","",E11)</f>
        <v>Město Mimoň</v>
      </c>
      <c r="M46" s="61"/>
      <c r="N46" s="61"/>
      <c r="O46" s="61"/>
      <c r="P46" s="61"/>
      <c r="Q46" s="61"/>
      <c r="R46" s="61"/>
      <c r="S46" s="61"/>
      <c r="T46" s="61"/>
      <c r="U46" s="61"/>
      <c r="V46" s="61"/>
      <c r="W46" s="61"/>
      <c r="X46" s="61"/>
      <c r="Y46" s="61"/>
      <c r="Z46" s="61"/>
      <c r="AA46" s="61"/>
      <c r="AB46" s="61"/>
      <c r="AC46" s="61"/>
      <c r="AD46" s="61"/>
      <c r="AE46" s="61"/>
      <c r="AF46" s="61"/>
      <c r="AG46" s="61"/>
      <c r="AH46" s="61"/>
      <c r="AI46" s="63" t="s">
        <v>33</v>
      </c>
      <c r="AJ46" s="61"/>
      <c r="AK46" s="61"/>
      <c r="AL46" s="61"/>
      <c r="AM46" s="344" t="str">
        <f>IF(E17="","",E17)</f>
        <v>Radek Voce</v>
      </c>
      <c r="AN46" s="344"/>
      <c r="AO46" s="344"/>
      <c r="AP46" s="344"/>
      <c r="AQ46" s="61"/>
      <c r="AR46" s="59"/>
      <c r="AS46" s="345" t="s">
        <v>51</v>
      </c>
      <c r="AT46" s="346"/>
      <c r="AU46" s="72"/>
      <c r="AV46" s="72"/>
      <c r="AW46" s="72"/>
      <c r="AX46" s="72"/>
      <c r="AY46" s="72"/>
      <c r="AZ46" s="72"/>
      <c r="BA46" s="72"/>
      <c r="BB46" s="72"/>
      <c r="BC46" s="72"/>
      <c r="BD46" s="73"/>
    </row>
    <row r="47" spans="2:56" s="1" customFormat="1" ht="15">
      <c r="B47" s="39"/>
      <c r="C47" s="63" t="s">
        <v>31</v>
      </c>
      <c r="D47" s="61"/>
      <c r="E47" s="61"/>
      <c r="F47" s="61"/>
      <c r="G47" s="61"/>
      <c r="H47" s="61"/>
      <c r="I47" s="61"/>
      <c r="J47" s="61"/>
      <c r="K47" s="61"/>
      <c r="L47" s="64" t="str">
        <f>IF(E14= "Vyplň údaj","",E14)</f>
        <v/>
      </c>
      <c r="M47" s="61"/>
      <c r="N47" s="61"/>
      <c r="O47" s="61"/>
      <c r="P47" s="61"/>
      <c r="Q47" s="61"/>
      <c r="R47" s="61"/>
      <c r="S47" s="61"/>
      <c r="T47" s="61"/>
      <c r="U47" s="61"/>
      <c r="V47" s="61"/>
      <c r="W47" s="61"/>
      <c r="X47" s="61"/>
      <c r="Y47" s="61"/>
      <c r="Z47" s="61"/>
      <c r="AA47" s="61"/>
      <c r="AB47" s="61"/>
      <c r="AC47" s="61"/>
      <c r="AD47" s="61"/>
      <c r="AE47" s="61"/>
      <c r="AF47" s="61"/>
      <c r="AG47" s="61"/>
      <c r="AH47" s="61"/>
      <c r="AI47" s="61"/>
      <c r="AJ47" s="61"/>
      <c r="AK47" s="61"/>
      <c r="AL47" s="61"/>
      <c r="AM47" s="61"/>
      <c r="AN47" s="61"/>
      <c r="AO47" s="61"/>
      <c r="AP47" s="61"/>
      <c r="AQ47" s="61"/>
      <c r="AR47" s="59"/>
      <c r="AS47" s="347"/>
      <c r="AT47" s="348"/>
      <c r="AU47" s="74"/>
      <c r="AV47" s="74"/>
      <c r="AW47" s="74"/>
      <c r="AX47" s="74"/>
      <c r="AY47" s="74"/>
      <c r="AZ47" s="74"/>
      <c r="BA47" s="74"/>
      <c r="BB47" s="74"/>
      <c r="BC47" s="74"/>
      <c r="BD47" s="75"/>
    </row>
    <row r="48" spans="2:56" s="1" customFormat="1" ht="10.9" customHeight="1">
      <c r="B48" s="39"/>
      <c r="C48" s="61"/>
      <c r="D48" s="61"/>
      <c r="E48" s="61"/>
      <c r="F48" s="61"/>
      <c r="G48" s="61"/>
      <c r="H48" s="61"/>
      <c r="I48" s="61"/>
      <c r="J48" s="61"/>
      <c r="K48" s="61"/>
      <c r="L48" s="61"/>
      <c r="M48" s="61"/>
      <c r="N48" s="61"/>
      <c r="O48" s="61"/>
      <c r="P48" s="61"/>
      <c r="Q48" s="61"/>
      <c r="R48" s="61"/>
      <c r="S48" s="61"/>
      <c r="T48" s="61"/>
      <c r="U48" s="61"/>
      <c r="V48" s="61"/>
      <c r="W48" s="61"/>
      <c r="X48" s="61"/>
      <c r="Y48" s="61"/>
      <c r="Z48" s="61"/>
      <c r="AA48" s="61"/>
      <c r="AB48" s="61"/>
      <c r="AC48" s="61"/>
      <c r="AD48" s="61"/>
      <c r="AE48" s="61"/>
      <c r="AF48" s="61"/>
      <c r="AG48" s="61"/>
      <c r="AH48" s="61"/>
      <c r="AI48" s="61"/>
      <c r="AJ48" s="61"/>
      <c r="AK48" s="61"/>
      <c r="AL48" s="61"/>
      <c r="AM48" s="61"/>
      <c r="AN48" s="61"/>
      <c r="AO48" s="61"/>
      <c r="AP48" s="61"/>
      <c r="AQ48" s="61"/>
      <c r="AR48" s="59"/>
      <c r="AS48" s="349"/>
      <c r="AT48" s="350"/>
      <c r="AU48" s="40"/>
      <c r="AV48" s="40"/>
      <c r="AW48" s="40"/>
      <c r="AX48" s="40"/>
      <c r="AY48" s="40"/>
      <c r="AZ48" s="40"/>
      <c r="BA48" s="40"/>
      <c r="BB48" s="40"/>
      <c r="BC48" s="40"/>
      <c r="BD48" s="76"/>
    </row>
    <row r="49" spans="1:91" s="1" customFormat="1" ht="29.25" customHeight="1">
      <c r="B49" s="39"/>
      <c r="C49" s="351" t="s">
        <v>52</v>
      </c>
      <c r="D49" s="352"/>
      <c r="E49" s="352"/>
      <c r="F49" s="352"/>
      <c r="G49" s="352"/>
      <c r="H49" s="77"/>
      <c r="I49" s="353" t="s">
        <v>53</v>
      </c>
      <c r="J49" s="352"/>
      <c r="K49" s="352"/>
      <c r="L49" s="352"/>
      <c r="M49" s="352"/>
      <c r="N49" s="352"/>
      <c r="O49" s="352"/>
      <c r="P49" s="352"/>
      <c r="Q49" s="352"/>
      <c r="R49" s="352"/>
      <c r="S49" s="352"/>
      <c r="T49" s="352"/>
      <c r="U49" s="352"/>
      <c r="V49" s="352"/>
      <c r="W49" s="352"/>
      <c r="X49" s="352"/>
      <c r="Y49" s="352"/>
      <c r="Z49" s="352"/>
      <c r="AA49" s="352"/>
      <c r="AB49" s="352"/>
      <c r="AC49" s="352"/>
      <c r="AD49" s="352"/>
      <c r="AE49" s="352"/>
      <c r="AF49" s="352"/>
      <c r="AG49" s="354" t="s">
        <v>54</v>
      </c>
      <c r="AH49" s="352"/>
      <c r="AI49" s="352"/>
      <c r="AJ49" s="352"/>
      <c r="AK49" s="352"/>
      <c r="AL49" s="352"/>
      <c r="AM49" s="352"/>
      <c r="AN49" s="353" t="s">
        <v>55</v>
      </c>
      <c r="AO49" s="352"/>
      <c r="AP49" s="352"/>
      <c r="AQ49" s="78" t="s">
        <v>56</v>
      </c>
      <c r="AR49" s="59"/>
      <c r="AS49" s="79" t="s">
        <v>57</v>
      </c>
      <c r="AT49" s="80" t="s">
        <v>58</v>
      </c>
      <c r="AU49" s="80" t="s">
        <v>59</v>
      </c>
      <c r="AV49" s="80" t="s">
        <v>60</v>
      </c>
      <c r="AW49" s="80" t="s">
        <v>61</v>
      </c>
      <c r="AX49" s="80" t="s">
        <v>62</v>
      </c>
      <c r="AY49" s="80" t="s">
        <v>63</v>
      </c>
      <c r="AZ49" s="80" t="s">
        <v>64</v>
      </c>
      <c r="BA49" s="80" t="s">
        <v>65</v>
      </c>
      <c r="BB49" s="80" t="s">
        <v>66</v>
      </c>
      <c r="BC49" s="80" t="s">
        <v>67</v>
      </c>
      <c r="BD49" s="81" t="s">
        <v>68</v>
      </c>
    </row>
    <row r="50" spans="1:91" s="1" customFormat="1" ht="10.9" customHeight="1">
      <c r="B50" s="39"/>
      <c r="C50" s="61"/>
      <c r="D50" s="61"/>
      <c r="E50" s="61"/>
      <c r="F50" s="61"/>
      <c r="G50" s="61"/>
      <c r="H50" s="61"/>
      <c r="I50" s="61"/>
      <c r="J50" s="61"/>
      <c r="K50" s="61"/>
      <c r="L50" s="61"/>
      <c r="M50" s="61"/>
      <c r="N50" s="61"/>
      <c r="O50" s="61"/>
      <c r="P50" s="61"/>
      <c r="Q50" s="61"/>
      <c r="R50" s="61"/>
      <c r="S50" s="61"/>
      <c r="T50" s="61"/>
      <c r="U50" s="61"/>
      <c r="V50" s="61"/>
      <c r="W50" s="61"/>
      <c r="X50" s="61"/>
      <c r="Y50" s="61"/>
      <c r="Z50" s="61"/>
      <c r="AA50" s="61"/>
      <c r="AB50" s="61"/>
      <c r="AC50" s="61"/>
      <c r="AD50" s="61"/>
      <c r="AE50" s="61"/>
      <c r="AF50" s="61"/>
      <c r="AG50" s="61"/>
      <c r="AH50" s="61"/>
      <c r="AI50" s="61"/>
      <c r="AJ50" s="61"/>
      <c r="AK50" s="61"/>
      <c r="AL50" s="61"/>
      <c r="AM50" s="61"/>
      <c r="AN50" s="61"/>
      <c r="AO50" s="61"/>
      <c r="AP50" s="61"/>
      <c r="AQ50" s="61"/>
      <c r="AR50" s="59"/>
      <c r="AS50" s="82"/>
      <c r="AT50" s="83"/>
      <c r="AU50" s="83"/>
      <c r="AV50" s="83"/>
      <c r="AW50" s="83"/>
      <c r="AX50" s="83"/>
      <c r="AY50" s="83"/>
      <c r="AZ50" s="83"/>
      <c r="BA50" s="83"/>
      <c r="BB50" s="83"/>
      <c r="BC50" s="83"/>
      <c r="BD50" s="84"/>
    </row>
    <row r="51" spans="1:91" s="4" customFormat="1" ht="32.450000000000003" customHeight="1">
      <c r="B51" s="66"/>
      <c r="C51" s="85" t="s">
        <v>69</v>
      </c>
      <c r="D51" s="86"/>
      <c r="E51" s="86"/>
      <c r="F51" s="86"/>
      <c r="G51" s="86"/>
      <c r="H51" s="86"/>
      <c r="I51" s="86"/>
      <c r="J51" s="86"/>
      <c r="K51" s="86"/>
      <c r="L51" s="86"/>
      <c r="M51" s="86"/>
      <c r="N51" s="86"/>
      <c r="O51" s="86"/>
      <c r="P51" s="86"/>
      <c r="Q51" s="86"/>
      <c r="R51" s="86"/>
      <c r="S51" s="86"/>
      <c r="T51" s="86"/>
      <c r="U51" s="86"/>
      <c r="V51" s="86"/>
      <c r="W51" s="86"/>
      <c r="X51" s="86"/>
      <c r="Y51" s="86"/>
      <c r="Z51" s="86"/>
      <c r="AA51" s="86"/>
      <c r="AB51" s="86"/>
      <c r="AC51" s="86"/>
      <c r="AD51" s="86"/>
      <c r="AE51" s="86"/>
      <c r="AF51" s="86"/>
      <c r="AG51" s="335">
        <f>ROUND(SUM(AG52:AG57),2)</f>
        <v>0</v>
      </c>
      <c r="AH51" s="335"/>
      <c r="AI51" s="335"/>
      <c r="AJ51" s="335"/>
      <c r="AK51" s="335"/>
      <c r="AL51" s="335"/>
      <c r="AM51" s="335"/>
      <c r="AN51" s="336">
        <f t="shared" ref="AN51:AN57" si="0">SUM(AG51,AT51)</f>
        <v>0</v>
      </c>
      <c r="AO51" s="336"/>
      <c r="AP51" s="336"/>
      <c r="AQ51" s="87" t="s">
        <v>21</v>
      </c>
      <c r="AR51" s="69"/>
      <c r="AS51" s="88">
        <f>ROUND(SUM(AS52:AS57),2)</f>
        <v>0</v>
      </c>
      <c r="AT51" s="89">
        <f t="shared" ref="AT51:AT57" si="1">ROUND(SUM(AV51:AW51),2)</f>
        <v>0</v>
      </c>
      <c r="AU51" s="90">
        <f>ROUND(SUM(AU52:AU57),5)</f>
        <v>0</v>
      </c>
      <c r="AV51" s="89">
        <f>ROUND(AZ51*L26,2)</f>
        <v>0</v>
      </c>
      <c r="AW51" s="89">
        <f>ROUND(BA51*L27,2)</f>
        <v>0</v>
      </c>
      <c r="AX51" s="89">
        <f>ROUND(BB51*L26,2)</f>
        <v>0</v>
      </c>
      <c r="AY51" s="89">
        <f>ROUND(BC51*L27,2)</f>
        <v>0</v>
      </c>
      <c r="AZ51" s="89">
        <f>ROUND(SUM(AZ52:AZ57),2)</f>
        <v>0</v>
      </c>
      <c r="BA51" s="89">
        <f>ROUND(SUM(BA52:BA57),2)</f>
        <v>0</v>
      </c>
      <c r="BB51" s="89">
        <f>ROUND(SUM(BB52:BB57),2)</f>
        <v>0</v>
      </c>
      <c r="BC51" s="89">
        <f>ROUND(SUM(BC52:BC57),2)</f>
        <v>0</v>
      </c>
      <c r="BD51" s="91">
        <f>ROUND(SUM(BD52:BD57),2)</f>
        <v>0</v>
      </c>
      <c r="BS51" s="92" t="s">
        <v>70</v>
      </c>
      <c r="BT51" s="92" t="s">
        <v>71</v>
      </c>
      <c r="BU51" s="93" t="s">
        <v>72</v>
      </c>
      <c r="BV51" s="92" t="s">
        <v>73</v>
      </c>
      <c r="BW51" s="92" t="s">
        <v>7</v>
      </c>
      <c r="BX51" s="92" t="s">
        <v>74</v>
      </c>
      <c r="CL51" s="92" t="s">
        <v>21</v>
      </c>
    </row>
    <row r="52" spans="1:91" s="5" customFormat="1" ht="20.45" customHeight="1">
      <c r="A52" s="94" t="s">
        <v>75</v>
      </c>
      <c r="B52" s="95"/>
      <c r="C52" s="96"/>
      <c r="D52" s="340" t="s">
        <v>76</v>
      </c>
      <c r="E52" s="340"/>
      <c r="F52" s="340"/>
      <c r="G52" s="340"/>
      <c r="H52" s="340"/>
      <c r="I52" s="97"/>
      <c r="J52" s="340" t="s">
        <v>77</v>
      </c>
      <c r="K52" s="340"/>
      <c r="L52" s="340"/>
      <c r="M52" s="340"/>
      <c r="N52" s="340"/>
      <c r="O52" s="340"/>
      <c r="P52" s="340"/>
      <c r="Q52" s="340"/>
      <c r="R52" s="340"/>
      <c r="S52" s="340"/>
      <c r="T52" s="340"/>
      <c r="U52" s="340"/>
      <c r="V52" s="340"/>
      <c r="W52" s="340"/>
      <c r="X52" s="340"/>
      <c r="Y52" s="340"/>
      <c r="Z52" s="340"/>
      <c r="AA52" s="340"/>
      <c r="AB52" s="340"/>
      <c r="AC52" s="340"/>
      <c r="AD52" s="340"/>
      <c r="AE52" s="340"/>
      <c r="AF52" s="340"/>
      <c r="AG52" s="338">
        <f>'01 - stavební část'!J27</f>
        <v>0</v>
      </c>
      <c r="AH52" s="339"/>
      <c r="AI52" s="339"/>
      <c r="AJ52" s="339"/>
      <c r="AK52" s="339"/>
      <c r="AL52" s="339"/>
      <c r="AM52" s="339"/>
      <c r="AN52" s="338">
        <f t="shared" si="0"/>
        <v>0</v>
      </c>
      <c r="AO52" s="339"/>
      <c r="AP52" s="339"/>
      <c r="AQ52" s="98" t="s">
        <v>78</v>
      </c>
      <c r="AR52" s="99"/>
      <c r="AS52" s="100">
        <v>0</v>
      </c>
      <c r="AT52" s="101">
        <f t="shared" si="1"/>
        <v>0</v>
      </c>
      <c r="AU52" s="102">
        <f>'01 - stavební část'!P101</f>
        <v>0</v>
      </c>
      <c r="AV52" s="101">
        <f>'01 - stavební část'!J30</f>
        <v>0</v>
      </c>
      <c r="AW52" s="101">
        <f>'01 - stavební část'!J31</f>
        <v>0</v>
      </c>
      <c r="AX52" s="101">
        <f>'01 - stavební část'!J32</f>
        <v>0</v>
      </c>
      <c r="AY52" s="101">
        <f>'01 - stavební část'!J33</f>
        <v>0</v>
      </c>
      <c r="AZ52" s="101">
        <f>'01 - stavební část'!F30</f>
        <v>0</v>
      </c>
      <c r="BA52" s="101">
        <f>'01 - stavební část'!F31</f>
        <v>0</v>
      </c>
      <c r="BB52" s="101">
        <f>'01 - stavební část'!F32</f>
        <v>0</v>
      </c>
      <c r="BC52" s="101">
        <f>'01 - stavební část'!F33</f>
        <v>0</v>
      </c>
      <c r="BD52" s="103">
        <f>'01 - stavební část'!F34</f>
        <v>0</v>
      </c>
      <c r="BT52" s="104" t="s">
        <v>79</v>
      </c>
      <c r="BV52" s="104" t="s">
        <v>73</v>
      </c>
      <c r="BW52" s="104" t="s">
        <v>80</v>
      </c>
      <c r="BX52" s="104" t="s">
        <v>7</v>
      </c>
      <c r="CL52" s="104" t="s">
        <v>21</v>
      </c>
      <c r="CM52" s="104" t="s">
        <v>81</v>
      </c>
    </row>
    <row r="53" spans="1:91" s="5" customFormat="1" ht="20.45" customHeight="1">
      <c r="A53" s="94" t="s">
        <v>75</v>
      </c>
      <c r="B53" s="95"/>
      <c r="C53" s="96"/>
      <c r="D53" s="340" t="s">
        <v>82</v>
      </c>
      <c r="E53" s="340"/>
      <c r="F53" s="340"/>
      <c r="G53" s="340"/>
      <c r="H53" s="340"/>
      <c r="I53" s="97"/>
      <c r="J53" s="340" t="s">
        <v>83</v>
      </c>
      <c r="K53" s="340"/>
      <c r="L53" s="340"/>
      <c r="M53" s="340"/>
      <c r="N53" s="340"/>
      <c r="O53" s="340"/>
      <c r="P53" s="340"/>
      <c r="Q53" s="340"/>
      <c r="R53" s="340"/>
      <c r="S53" s="340"/>
      <c r="T53" s="340"/>
      <c r="U53" s="340"/>
      <c r="V53" s="340"/>
      <c r="W53" s="340"/>
      <c r="X53" s="340"/>
      <c r="Y53" s="340"/>
      <c r="Z53" s="340"/>
      <c r="AA53" s="340"/>
      <c r="AB53" s="340"/>
      <c r="AC53" s="340"/>
      <c r="AD53" s="340"/>
      <c r="AE53" s="340"/>
      <c r="AF53" s="340"/>
      <c r="AG53" s="338">
        <f>'02 - elektro'!J27</f>
        <v>0</v>
      </c>
      <c r="AH53" s="339"/>
      <c r="AI53" s="339"/>
      <c r="AJ53" s="339"/>
      <c r="AK53" s="339"/>
      <c r="AL53" s="339"/>
      <c r="AM53" s="339"/>
      <c r="AN53" s="338">
        <f t="shared" si="0"/>
        <v>0</v>
      </c>
      <c r="AO53" s="339"/>
      <c r="AP53" s="339"/>
      <c r="AQ53" s="98" t="s">
        <v>78</v>
      </c>
      <c r="AR53" s="99"/>
      <c r="AS53" s="100">
        <v>0</v>
      </c>
      <c r="AT53" s="101">
        <f t="shared" si="1"/>
        <v>0</v>
      </c>
      <c r="AU53" s="102">
        <f>'02 - elektro'!P76</f>
        <v>0</v>
      </c>
      <c r="AV53" s="101">
        <f>'02 - elektro'!J30</f>
        <v>0</v>
      </c>
      <c r="AW53" s="101">
        <f>'02 - elektro'!J31</f>
        <v>0</v>
      </c>
      <c r="AX53" s="101">
        <f>'02 - elektro'!J32</f>
        <v>0</v>
      </c>
      <c r="AY53" s="101">
        <f>'02 - elektro'!J33</f>
        <v>0</v>
      </c>
      <c r="AZ53" s="101">
        <f>'02 - elektro'!F30</f>
        <v>0</v>
      </c>
      <c r="BA53" s="101">
        <f>'02 - elektro'!F31</f>
        <v>0</v>
      </c>
      <c r="BB53" s="101">
        <f>'02 - elektro'!F32</f>
        <v>0</v>
      </c>
      <c r="BC53" s="101">
        <f>'02 - elektro'!F33</f>
        <v>0</v>
      </c>
      <c r="BD53" s="103">
        <f>'02 - elektro'!F34</f>
        <v>0</v>
      </c>
      <c r="BT53" s="104" t="s">
        <v>79</v>
      </c>
      <c r="BV53" s="104" t="s">
        <v>73</v>
      </c>
      <c r="BW53" s="104" t="s">
        <v>84</v>
      </c>
      <c r="BX53" s="104" t="s">
        <v>7</v>
      </c>
      <c r="CL53" s="104" t="s">
        <v>21</v>
      </c>
      <c r="CM53" s="104" t="s">
        <v>81</v>
      </c>
    </row>
    <row r="54" spans="1:91" s="5" customFormat="1" ht="20.45" customHeight="1">
      <c r="A54" s="94" t="s">
        <v>75</v>
      </c>
      <c r="B54" s="95"/>
      <c r="C54" s="96"/>
      <c r="D54" s="340" t="s">
        <v>85</v>
      </c>
      <c r="E54" s="340"/>
      <c r="F54" s="340"/>
      <c r="G54" s="340"/>
      <c r="H54" s="340"/>
      <c r="I54" s="97"/>
      <c r="J54" s="340" t="s">
        <v>86</v>
      </c>
      <c r="K54" s="340"/>
      <c r="L54" s="340"/>
      <c r="M54" s="340"/>
      <c r="N54" s="340"/>
      <c r="O54" s="340"/>
      <c r="P54" s="340"/>
      <c r="Q54" s="340"/>
      <c r="R54" s="340"/>
      <c r="S54" s="340"/>
      <c r="T54" s="340"/>
      <c r="U54" s="340"/>
      <c r="V54" s="340"/>
      <c r="W54" s="340"/>
      <c r="X54" s="340"/>
      <c r="Y54" s="340"/>
      <c r="Z54" s="340"/>
      <c r="AA54" s="340"/>
      <c r="AB54" s="340"/>
      <c r="AC54" s="340"/>
      <c r="AD54" s="340"/>
      <c r="AE54" s="340"/>
      <c r="AF54" s="340"/>
      <c r="AG54" s="338">
        <f>'03 -  UT'!J27</f>
        <v>0</v>
      </c>
      <c r="AH54" s="339"/>
      <c r="AI54" s="339"/>
      <c r="AJ54" s="339"/>
      <c r="AK54" s="339"/>
      <c r="AL54" s="339"/>
      <c r="AM54" s="339"/>
      <c r="AN54" s="338">
        <f t="shared" si="0"/>
        <v>0</v>
      </c>
      <c r="AO54" s="339"/>
      <c r="AP54" s="339"/>
      <c r="AQ54" s="98" t="s">
        <v>78</v>
      </c>
      <c r="AR54" s="99"/>
      <c r="AS54" s="100">
        <v>0</v>
      </c>
      <c r="AT54" s="101">
        <f t="shared" si="1"/>
        <v>0</v>
      </c>
      <c r="AU54" s="102">
        <f>'03 -  UT'!P87</f>
        <v>0</v>
      </c>
      <c r="AV54" s="101">
        <f>'03 -  UT'!J30</f>
        <v>0</v>
      </c>
      <c r="AW54" s="101">
        <f>'03 -  UT'!J31</f>
        <v>0</v>
      </c>
      <c r="AX54" s="101">
        <f>'03 -  UT'!J32</f>
        <v>0</v>
      </c>
      <c r="AY54" s="101">
        <f>'03 -  UT'!J33</f>
        <v>0</v>
      </c>
      <c r="AZ54" s="101">
        <f>'03 -  UT'!F30</f>
        <v>0</v>
      </c>
      <c r="BA54" s="101">
        <f>'03 -  UT'!F31</f>
        <v>0</v>
      </c>
      <c r="BB54" s="101">
        <f>'03 -  UT'!F32</f>
        <v>0</v>
      </c>
      <c r="BC54" s="101">
        <f>'03 -  UT'!F33</f>
        <v>0</v>
      </c>
      <c r="BD54" s="103">
        <f>'03 -  UT'!F34</f>
        <v>0</v>
      </c>
      <c r="BT54" s="104" t="s">
        <v>79</v>
      </c>
      <c r="BV54" s="104" t="s">
        <v>73</v>
      </c>
      <c r="BW54" s="104" t="s">
        <v>87</v>
      </c>
      <c r="BX54" s="104" t="s">
        <v>7</v>
      </c>
      <c r="CL54" s="104" t="s">
        <v>21</v>
      </c>
      <c r="CM54" s="104" t="s">
        <v>81</v>
      </c>
    </row>
    <row r="55" spans="1:91" s="5" customFormat="1" ht="20.45" customHeight="1">
      <c r="A55" s="94" t="s">
        <v>75</v>
      </c>
      <c r="B55" s="95"/>
      <c r="C55" s="96"/>
      <c r="D55" s="340" t="s">
        <v>88</v>
      </c>
      <c r="E55" s="340"/>
      <c r="F55" s="340"/>
      <c r="G55" s="340"/>
      <c r="H55" s="340"/>
      <c r="I55" s="97"/>
      <c r="J55" s="340" t="s">
        <v>89</v>
      </c>
      <c r="K55" s="340"/>
      <c r="L55" s="340"/>
      <c r="M55" s="340"/>
      <c r="N55" s="340"/>
      <c r="O55" s="340"/>
      <c r="P55" s="340"/>
      <c r="Q55" s="340"/>
      <c r="R55" s="340"/>
      <c r="S55" s="340"/>
      <c r="T55" s="340"/>
      <c r="U55" s="340"/>
      <c r="V55" s="340"/>
      <c r="W55" s="340"/>
      <c r="X55" s="340"/>
      <c r="Y55" s="340"/>
      <c r="Z55" s="340"/>
      <c r="AA55" s="340"/>
      <c r="AB55" s="340"/>
      <c r="AC55" s="340"/>
      <c r="AD55" s="340"/>
      <c r="AE55" s="340"/>
      <c r="AF55" s="340"/>
      <c r="AG55" s="338">
        <f>'04 - ZTI'!J27</f>
        <v>0</v>
      </c>
      <c r="AH55" s="339"/>
      <c r="AI55" s="339"/>
      <c r="AJ55" s="339"/>
      <c r="AK55" s="339"/>
      <c r="AL55" s="339"/>
      <c r="AM55" s="339"/>
      <c r="AN55" s="338">
        <f t="shared" si="0"/>
        <v>0</v>
      </c>
      <c r="AO55" s="339"/>
      <c r="AP55" s="339"/>
      <c r="AQ55" s="98" t="s">
        <v>78</v>
      </c>
      <c r="AR55" s="99"/>
      <c r="AS55" s="100">
        <v>0</v>
      </c>
      <c r="AT55" s="101">
        <f t="shared" si="1"/>
        <v>0</v>
      </c>
      <c r="AU55" s="102">
        <f>'04 - ZTI'!P85</f>
        <v>0</v>
      </c>
      <c r="AV55" s="101">
        <f>'04 - ZTI'!J30</f>
        <v>0</v>
      </c>
      <c r="AW55" s="101">
        <f>'04 - ZTI'!J31</f>
        <v>0</v>
      </c>
      <c r="AX55" s="101">
        <f>'04 - ZTI'!J32</f>
        <v>0</v>
      </c>
      <c r="AY55" s="101">
        <f>'04 - ZTI'!J33</f>
        <v>0</v>
      </c>
      <c r="AZ55" s="101">
        <f>'04 - ZTI'!F30</f>
        <v>0</v>
      </c>
      <c r="BA55" s="101">
        <f>'04 - ZTI'!F31</f>
        <v>0</v>
      </c>
      <c r="BB55" s="101">
        <f>'04 - ZTI'!F32</f>
        <v>0</v>
      </c>
      <c r="BC55" s="101">
        <f>'04 - ZTI'!F33</f>
        <v>0</v>
      </c>
      <c r="BD55" s="103">
        <f>'04 - ZTI'!F34</f>
        <v>0</v>
      </c>
      <c r="BT55" s="104" t="s">
        <v>79</v>
      </c>
      <c r="BV55" s="104" t="s">
        <v>73</v>
      </c>
      <c r="BW55" s="104" t="s">
        <v>90</v>
      </c>
      <c r="BX55" s="104" t="s">
        <v>7</v>
      </c>
      <c r="CL55" s="104" t="s">
        <v>21</v>
      </c>
      <c r="CM55" s="104" t="s">
        <v>81</v>
      </c>
    </row>
    <row r="56" spans="1:91" s="5" customFormat="1" ht="20.45" customHeight="1">
      <c r="A56" s="94" t="s">
        <v>75</v>
      </c>
      <c r="B56" s="95"/>
      <c r="C56" s="96"/>
      <c r="D56" s="340" t="s">
        <v>91</v>
      </c>
      <c r="E56" s="340"/>
      <c r="F56" s="340"/>
      <c r="G56" s="340"/>
      <c r="H56" s="340"/>
      <c r="I56" s="97"/>
      <c r="J56" s="340" t="s">
        <v>92</v>
      </c>
      <c r="K56" s="340"/>
      <c r="L56" s="340"/>
      <c r="M56" s="340"/>
      <c r="N56" s="340"/>
      <c r="O56" s="340"/>
      <c r="P56" s="340"/>
      <c r="Q56" s="340"/>
      <c r="R56" s="340"/>
      <c r="S56" s="340"/>
      <c r="T56" s="340"/>
      <c r="U56" s="340"/>
      <c r="V56" s="340"/>
      <c r="W56" s="340"/>
      <c r="X56" s="340"/>
      <c r="Y56" s="340"/>
      <c r="Z56" s="340"/>
      <c r="AA56" s="340"/>
      <c r="AB56" s="340"/>
      <c r="AC56" s="340"/>
      <c r="AD56" s="340"/>
      <c r="AE56" s="340"/>
      <c r="AF56" s="340"/>
      <c r="AG56" s="338">
        <f>'06 - venkovní kanalizace'!J27</f>
        <v>0</v>
      </c>
      <c r="AH56" s="339"/>
      <c r="AI56" s="339"/>
      <c r="AJ56" s="339"/>
      <c r="AK56" s="339"/>
      <c r="AL56" s="339"/>
      <c r="AM56" s="339"/>
      <c r="AN56" s="338">
        <f t="shared" si="0"/>
        <v>0</v>
      </c>
      <c r="AO56" s="339"/>
      <c r="AP56" s="339"/>
      <c r="AQ56" s="98" t="s">
        <v>78</v>
      </c>
      <c r="AR56" s="99"/>
      <c r="AS56" s="100">
        <v>0</v>
      </c>
      <c r="AT56" s="101">
        <f t="shared" si="1"/>
        <v>0</v>
      </c>
      <c r="AU56" s="102">
        <f>'06 - venkovní kanalizace'!P83</f>
        <v>0</v>
      </c>
      <c r="AV56" s="101">
        <f>'06 - venkovní kanalizace'!J30</f>
        <v>0</v>
      </c>
      <c r="AW56" s="101">
        <f>'06 - venkovní kanalizace'!J31</f>
        <v>0</v>
      </c>
      <c r="AX56" s="101">
        <f>'06 - venkovní kanalizace'!J32</f>
        <v>0</v>
      </c>
      <c r="AY56" s="101">
        <f>'06 - venkovní kanalizace'!J33</f>
        <v>0</v>
      </c>
      <c r="AZ56" s="101">
        <f>'06 - venkovní kanalizace'!F30</f>
        <v>0</v>
      </c>
      <c r="BA56" s="101">
        <f>'06 - venkovní kanalizace'!F31</f>
        <v>0</v>
      </c>
      <c r="BB56" s="101">
        <f>'06 - venkovní kanalizace'!F32</f>
        <v>0</v>
      </c>
      <c r="BC56" s="101">
        <f>'06 - venkovní kanalizace'!F33</f>
        <v>0</v>
      </c>
      <c r="BD56" s="103">
        <f>'06 - venkovní kanalizace'!F34</f>
        <v>0</v>
      </c>
      <c r="BT56" s="104" t="s">
        <v>79</v>
      </c>
      <c r="BV56" s="104" t="s">
        <v>73</v>
      </c>
      <c r="BW56" s="104" t="s">
        <v>93</v>
      </c>
      <c r="BX56" s="104" t="s">
        <v>7</v>
      </c>
      <c r="CL56" s="104" t="s">
        <v>21</v>
      </c>
      <c r="CM56" s="104" t="s">
        <v>81</v>
      </c>
    </row>
    <row r="57" spans="1:91" s="5" customFormat="1" ht="20.45" customHeight="1">
      <c r="A57" s="94" t="s">
        <v>75</v>
      </c>
      <c r="B57" s="95"/>
      <c r="C57" s="96"/>
      <c r="D57" s="340" t="s">
        <v>94</v>
      </c>
      <c r="E57" s="340"/>
      <c r="F57" s="340"/>
      <c r="G57" s="340"/>
      <c r="H57" s="340"/>
      <c r="I57" s="97"/>
      <c r="J57" s="340" t="s">
        <v>95</v>
      </c>
      <c r="K57" s="340"/>
      <c r="L57" s="340"/>
      <c r="M57" s="340"/>
      <c r="N57" s="340"/>
      <c r="O57" s="340"/>
      <c r="P57" s="340"/>
      <c r="Q57" s="340"/>
      <c r="R57" s="340"/>
      <c r="S57" s="340"/>
      <c r="T57" s="340"/>
      <c r="U57" s="340"/>
      <c r="V57" s="340"/>
      <c r="W57" s="340"/>
      <c r="X57" s="340"/>
      <c r="Y57" s="340"/>
      <c r="Z57" s="340"/>
      <c r="AA57" s="340"/>
      <c r="AB57" s="340"/>
      <c r="AC57" s="340"/>
      <c r="AD57" s="340"/>
      <c r="AE57" s="340"/>
      <c r="AF57" s="340"/>
      <c r="AG57" s="338">
        <f>'07 - VRN'!J27</f>
        <v>0</v>
      </c>
      <c r="AH57" s="339"/>
      <c r="AI57" s="339"/>
      <c r="AJ57" s="339"/>
      <c r="AK57" s="339"/>
      <c r="AL57" s="339"/>
      <c r="AM57" s="339"/>
      <c r="AN57" s="338">
        <f t="shared" si="0"/>
        <v>0</v>
      </c>
      <c r="AO57" s="339"/>
      <c r="AP57" s="339"/>
      <c r="AQ57" s="98" t="s">
        <v>78</v>
      </c>
      <c r="AR57" s="99"/>
      <c r="AS57" s="105">
        <v>0</v>
      </c>
      <c r="AT57" s="106">
        <f t="shared" si="1"/>
        <v>0</v>
      </c>
      <c r="AU57" s="107">
        <f>'07 - VRN'!P81</f>
        <v>0</v>
      </c>
      <c r="AV57" s="106">
        <f>'07 - VRN'!J30</f>
        <v>0</v>
      </c>
      <c r="AW57" s="106">
        <f>'07 - VRN'!J31</f>
        <v>0</v>
      </c>
      <c r="AX57" s="106">
        <f>'07 - VRN'!J32</f>
        <v>0</v>
      </c>
      <c r="AY57" s="106">
        <f>'07 - VRN'!J33</f>
        <v>0</v>
      </c>
      <c r="AZ57" s="106">
        <f>'07 - VRN'!F30</f>
        <v>0</v>
      </c>
      <c r="BA57" s="106">
        <f>'07 - VRN'!F31</f>
        <v>0</v>
      </c>
      <c r="BB57" s="106">
        <f>'07 - VRN'!F32</f>
        <v>0</v>
      </c>
      <c r="BC57" s="106">
        <f>'07 - VRN'!F33</f>
        <v>0</v>
      </c>
      <c r="BD57" s="108">
        <f>'07 - VRN'!F34</f>
        <v>0</v>
      </c>
      <c r="BT57" s="104" t="s">
        <v>79</v>
      </c>
      <c r="BV57" s="104" t="s">
        <v>73</v>
      </c>
      <c r="BW57" s="104" t="s">
        <v>96</v>
      </c>
      <c r="BX57" s="104" t="s">
        <v>7</v>
      </c>
      <c r="CL57" s="104" t="s">
        <v>21</v>
      </c>
      <c r="CM57" s="104" t="s">
        <v>81</v>
      </c>
    </row>
    <row r="58" spans="1:91" s="1" customFormat="1" ht="30" customHeight="1">
      <c r="B58" s="39"/>
      <c r="C58" s="61"/>
      <c r="D58" s="61"/>
      <c r="E58" s="61"/>
      <c r="F58" s="61"/>
      <c r="G58" s="61"/>
      <c r="H58" s="61"/>
      <c r="I58" s="61"/>
      <c r="J58" s="61"/>
      <c r="K58" s="61"/>
      <c r="L58" s="61"/>
      <c r="M58" s="61"/>
      <c r="N58" s="61"/>
      <c r="O58" s="61"/>
      <c r="P58" s="61"/>
      <c r="Q58" s="61"/>
      <c r="R58" s="61"/>
      <c r="S58" s="61"/>
      <c r="T58" s="61"/>
      <c r="U58" s="61"/>
      <c r="V58" s="61"/>
      <c r="W58" s="61"/>
      <c r="X58" s="61"/>
      <c r="Y58" s="61"/>
      <c r="Z58" s="61"/>
      <c r="AA58" s="61"/>
      <c r="AB58" s="61"/>
      <c r="AC58" s="61"/>
      <c r="AD58" s="61"/>
      <c r="AE58" s="61"/>
      <c r="AF58" s="61"/>
      <c r="AG58" s="61"/>
      <c r="AH58" s="61"/>
      <c r="AI58" s="61"/>
      <c r="AJ58" s="61"/>
      <c r="AK58" s="61"/>
      <c r="AL58" s="61"/>
      <c r="AM58" s="61"/>
      <c r="AN58" s="61"/>
      <c r="AO58" s="61"/>
      <c r="AP58" s="61"/>
      <c r="AQ58" s="61"/>
      <c r="AR58" s="59"/>
    </row>
    <row r="59" spans="1:91" s="1" customFormat="1" ht="6.95" customHeight="1">
      <c r="B59" s="54"/>
      <c r="C59" s="55"/>
      <c r="D59" s="55"/>
      <c r="E59" s="55"/>
      <c r="F59" s="55"/>
      <c r="G59" s="55"/>
      <c r="H59" s="55"/>
      <c r="I59" s="55"/>
      <c r="J59" s="55"/>
      <c r="K59" s="55"/>
      <c r="L59" s="55"/>
      <c r="M59" s="55"/>
      <c r="N59" s="55"/>
      <c r="O59" s="55"/>
      <c r="P59" s="55"/>
      <c r="Q59" s="55"/>
      <c r="R59" s="55"/>
      <c r="S59" s="55"/>
      <c r="T59" s="55"/>
      <c r="U59" s="55"/>
      <c r="V59" s="55"/>
      <c r="W59" s="55"/>
      <c r="X59" s="55"/>
      <c r="Y59" s="55"/>
      <c r="Z59" s="55"/>
      <c r="AA59" s="55"/>
      <c r="AB59" s="55"/>
      <c r="AC59" s="55"/>
      <c r="AD59" s="55"/>
      <c r="AE59" s="55"/>
      <c r="AF59" s="55"/>
      <c r="AG59" s="55"/>
      <c r="AH59" s="55"/>
      <c r="AI59" s="55"/>
      <c r="AJ59" s="55"/>
      <c r="AK59" s="55"/>
      <c r="AL59" s="55"/>
      <c r="AM59" s="55"/>
      <c r="AN59" s="55"/>
      <c r="AO59" s="55"/>
      <c r="AP59" s="55"/>
      <c r="AQ59" s="55"/>
      <c r="AR59" s="59"/>
    </row>
  </sheetData>
  <sheetProtection algorithmName="SHA-512" hashValue="N2HNljmE0NBzEloaOvVrciVP5tXrq+c5Nelr7dLOxX7zAZNH9mkySygRefhUvQbbl7QjEPRbWaogO4eEEuZunw==" saltValue="1wwe28ZPGV/3kgTKQcRztA==" spinCount="100000" sheet="1" objects="1" scenarios="1" formatCells="0" formatColumns="0" formatRows="0" sort="0" autoFilter="0"/>
  <mergeCells count="61">
    <mergeCell ref="AK27:AO27"/>
    <mergeCell ref="L28:O28"/>
    <mergeCell ref="W29:AE29"/>
    <mergeCell ref="AK29:AO29"/>
    <mergeCell ref="BE5:BE32"/>
    <mergeCell ref="K5:AO5"/>
    <mergeCell ref="K6:AO6"/>
    <mergeCell ref="E14:AJ14"/>
    <mergeCell ref="E20:AN20"/>
    <mergeCell ref="AK23:AO23"/>
    <mergeCell ref="L25:O25"/>
    <mergeCell ref="W25:AE25"/>
    <mergeCell ref="AK25:AO25"/>
    <mergeCell ref="L26:O26"/>
    <mergeCell ref="W26:AE26"/>
    <mergeCell ref="AK26:AO26"/>
    <mergeCell ref="L27:O27"/>
    <mergeCell ref="W27:AE27"/>
    <mergeCell ref="C49:G49"/>
    <mergeCell ref="I49:AF49"/>
    <mergeCell ref="AG49:AM49"/>
    <mergeCell ref="AN49:AP49"/>
    <mergeCell ref="L30:O30"/>
    <mergeCell ref="W30:AE30"/>
    <mergeCell ref="AK30:AO30"/>
    <mergeCell ref="X32:AB32"/>
    <mergeCell ref="AK32:AO32"/>
    <mergeCell ref="D52:H52"/>
    <mergeCell ref="J52:AF52"/>
    <mergeCell ref="AN53:AP53"/>
    <mergeCell ref="AG53:AM53"/>
    <mergeCell ref="D53:H53"/>
    <mergeCell ref="J53:AF53"/>
    <mergeCell ref="D54:H54"/>
    <mergeCell ref="J54:AF54"/>
    <mergeCell ref="AN55:AP55"/>
    <mergeCell ref="AG55:AM55"/>
    <mergeCell ref="D55:H55"/>
    <mergeCell ref="J55:AF55"/>
    <mergeCell ref="D56:H56"/>
    <mergeCell ref="J56:AF56"/>
    <mergeCell ref="AN57:AP57"/>
    <mergeCell ref="AG57:AM57"/>
    <mergeCell ref="D57:H57"/>
    <mergeCell ref="J57:AF57"/>
    <mergeCell ref="AG51:AM51"/>
    <mergeCell ref="AN51:AP51"/>
    <mergeCell ref="AR2:BE2"/>
    <mergeCell ref="AN56:AP56"/>
    <mergeCell ref="AG56:AM56"/>
    <mergeCell ref="AN54:AP54"/>
    <mergeCell ref="AG54:AM54"/>
    <mergeCell ref="AN52:AP52"/>
    <mergeCell ref="AG52:AM52"/>
    <mergeCell ref="L42:AO42"/>
    <mergeCell ref="AM44:AN44"/>
    <mergeCell ref="AM46:AP46"/>
    <mergeCell ref="AS46:AT48"/>
    <mergeCell ref="W28:AE28"/>
    <mergeCell ref="AK28:AO28"/>
    <mergeCell ref="L29:O29"/>
  </mergeCells>
  <hyperlinks>
    <hyperlink ref="K1:S1" location="C2" display="1) Rekapitulace stavby"/>
    <hyperlink ref="W1:AI1" location="C51" display="2) Rekapitulace objektů stavby a soupisů prací"/>
    <hyperlink ref="A52" location="'01 - stavební část'!C2" display="/"/>
    <hyperlink ref="A53" location="'02 - elektro'!C2" display="/"/>
    <hyperlink ref="A54" location="'03 -  UT'!C2" display="/"/>
    <hyperlink ref="A55" location="'04 - ZTI'!C2" display="/"/>
    <hyperlink ref="A56" location="'06 - venkovní kanalizace'!C2" display="/"/>
    <hyperlink ref="A57" location="'07 - VRN'!C2" display="/"/>
  </hyperlinks>
  <pageMargins left="0.58333330000000005" right="0.58333330000000005" top="0.58333330000000005" bottom="0.58333330000000005" header="0" footer="0"/>
  <pageSetup paperSize="9" fitToHeight="100" orientation="landscape" blackAndWhite="1" r:id="rId1"/>
  <headerFooter>
    <oddFooter>&amp;CStrana &amp;P z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594"/>
  <sheetViews>
    <sheetView showGridLines="0" workbookViewId="0">
      <pane ySplit="1" topLeftCell="A203" activePane="bottomLeft" state="frozen"/>
      <selection pane="bottomLeft" activeCell="F113" sqref="F113"/>
    </sheetView>
  </sheetViews>
  <sheetFormatPr defaultRowHeight="13.5"/>
  <cols>
    <col min="1" max="1" width="7.1640625" customWidth="1"/>
    <col min="2" max="2" width="1.5" customWidth="1"/>
    <col min="3" max="3" width="3.5" customWidth="1"/>
    <col min="4" max="4" width="3.6640625" customWidth="1"/>
    <col min="5" max="5" width="14.6640625" customWidth="1"/>
    <col min="6" max="6" width="64.33203125" customWidth="1"/>
    <col min="7" max="7" width="7.5" customWidth="1"/>
    <col min="8" max="8" width="9.5" customWidth="1"/>
    <col min="9" max="9" width="10.83203125" style="109" customWidth="1"/>
    <col min="10" max="10" width="20.1640625" customWidth="1"/>
    <col min="11" max="11" width="13.33203125" customWidth="1"/>
    <col min="13" max="18" width="9.1640625" hidden="1"/>
    <col min="19" max="19" width="7" hidden="1" customWidth="1"/>
    <col min="20" max="20" width="25.5" hidden="1" customWidth="1"/>
    <col min="21" max="21" width="14" hidden="1" customWidth="1"/>
    <col min="22" max="22" width="10.5" customWidth="1"/>
    <col min="23" max="23" width="14" customWidth="1"/>
    <col min="24" max="24" width="10.5" customWidth="1"/>
    <col min="25" max="25" width="12.83203125" customWidth="1"/>
    <col min="26" max="26" width="9.5" customWidth="1"/>
    <col min="27" max="27" width="12.83203125" customWidth="1"/>
    <col min="28" max="28" width="14" customWidth="1"/>
    <col min="29" max="29" width="9.5" customWidth="1"/>
    <col min="30" max="30" width="12.83203125" customWidth="1"/>
    <col min="31" max="31" width="14" customWidth="1"/>
    <col min="44" max="65" width="9.1640625" hidden="1"/>
  </cols>
  <sheetData>
    <row r="1" spans="1:70" ht="21.75" customHeight="1">
      <c r="A1" s="19"/>
      <c r="B1" s="110"/>
      <c r="C1" s="110"/>
      <c r="D1" s="111" t="s">
        <v>1</v>
      </c>
      <c r="E1" s="110"/>
      <c r="F1" s="112" t="s">
        <v>97</v>
      </c>
      <c r="G1" s="376" t="s">
        <v>98</v>
      </c>
      <c r="H1" s="376"/>
      <c r="I1" s="113"/>
      <c r="J1" s="112" t="s">
        <v>99</v>
      </c>
      <c r="K1" s="111" t="s">
        <v>100</v>
      </c>
      <c r="L1" s="112" t="s">
        <v>101</v>
      </c>
      <c r="M1" s="112"/>
      <c r="N1" s="112"/>
      <c r="O1" s="112"/>
      <c r="P1" s="112"/>
      <c r="Q1" s="112"/>
      <c r="R1" s="112"/>
      <c r="S1" s="112"/>
      <c r="T1" s="112"/>
      <c r="U1" s="18"/>
      <c r="V1" s="18"/>
      <c r="W1" s="19"/>
      <c r="X1" s="19"/>
      <c r="Y1" s="19"/>
      <c r="Z1" s="19"/>
      <c r="AA1" s="19"/>
      <c r="AB1" s="19"/>
      <c r="AC1" s="19"/>
      <c r="AD1" s="19"/>
      <c r="AE1" s="19"/>
      <c r="AF1" s="19"/>
      <c r="AG1" s="19"/>
      <c r="AH1" s="19"/>
      <c r="AI1" s="19"/>
      <c r="AJ1" s="19"/>
      <c r="AK1" s="19"/>
      <c r="AL1" s="19"/>
      <c r="AM1" s="19"/>
      <c r="AN1" s="19"/>
      <c r="AO1" s="19"/>
      <c r="AP1" s="19"/>
      <c r="AQ1" s="19"/>
      <c r="AR1" s="19"/>
      <c r="AS1" s="19"/>
      <c r="AT1" s="19"/>
      <c r="AU1" s="19"/>
      <c r="AV1" s="19"/>
      <c r="AW1" s="19"/>
      <c r="AX1" s="19"/>
      <c r="AY1" s="19"/>
      <c r="AZ1" s="19"/>
      <c r="BA1" s="19"/>
      <c r="BB1" s="19"/>
      <c r="BC1" s="19"/>
      <c r="BD1" s="19"/>
      <c r="BE1" s="19"/>
      <c r="BF1" s="19"/>
      <c r="BG1" s="19"/>
      <c r="BH1" s="19"/>
      <c r="BI1" s="19"/>
      <c r="BJ1" s="19"/>
      <c r="BK1" s="19"/>
      <c r="BL1" s="19"/>
      <c r="BM1" s="19"/>
      <c r="BN1" s="19"/>
      <c r="BO1" s="19"/>
      <c r="BP1" s="19"/>
      <c r="BQ1" s="19"/>
      <c r="BR1" s="19"/>
    </row>
    <row r="2" spans="1:70" ht="36.950000000000003" customHeight="1">
      <c r="L2" s="337"/>
      <c r="M2" s="337"/>
      <c r="N2" s="337"/>
      <c r="O2" s="337"/>
      <c r="P2" s="337"/>
      <c r="Q2" s="337"/>
      <c r="R2" s="337"/>
      <c r="S2" s="337"/>
      <c r="T2" s="337"/>
      <c r="U2" s="337"/>
      <c r="V2" s="337"/>
      <c r="AT2" s="22" t="s">
        <v>80</v>
      </c>
    </row>
    <row r="3" spans="1:70" ht="6.95" customHeight="1">
      <c r="B3" s="23"/>
      <c r="C3" s="24"/>
      <c r="D3" s="24"/>
      <c r="E3" s="24"/>
      <c r="F3" s="24"/>
      <c r="G3" s="24"/>
      <c r="H3" s="24"/>
      <c r="I3" s="114"/>
      <c r="J3" s="24"/>
      <c r="K3" s="25"/>
      <c r="AT3" s="22" t="s">
        <v>81</v>
      </c>
    </row>
    <row r="4" spans="1:70" ht="36.950000000000003" customHeight="1">
      <c r="B4" s="26"/>
      <c r="C4" s="27"/>
      <c r="D4" s="28" t="s">
        <v>102</v>
      </c>
      <c r="E4" s="27"/>
      <c r="F4" s="27"/>
      <c r="G4" s="27"/>
      <c r="H4" s="27"/>
      <c r="I4" s="115"/>
      <c r="J4" s="27"/>
      <c r="K4" s="29"/>
      <c r="M4" s="30" t="s">
        <v>12</v>
      </c>
      <c r="AT4" s="22" t="s">
        <v>6</v>
      </c>
    </row>
    <row r="5" spans="1:70" ht="6.95" customHeight="1">
      <c r="B5" s="26"/>
      <c r="C5" s="27"/>
      <c r="D5" s="27"/>
      <c r="E5" s="27"/>
      <c r="F5" s="27"/>
      <c r="G5" s="27"/>
      <c r="H5" s="27"/>
      <c r="I5" s="115"/>
      <c r="J5" s="27"/>
      <c r="K5" s="29"/>
    </row>
    <row r="6" spans="1:70" ht="15">
      <c r="B6" s="26"/>
      <c r="C6" s="27"/>
      <c r="D6" s="35" t="s">
        <v>18</v>
      </c>
      <c r="E6" s="27"/>
      <c r="F6" s="27"/>
      <c r="G6" s="27"/>
      <c r="H6" s="27"/>
      <c r="I6" s="115"/>
      <c r="J6" s="27"/>
      <c r="K6" s="29"/>
    </row>
    <row r="7" spans="1:70" ht="20.45" customHeight="1">
      <c r="B7" s="26"/>
      <c r="C7" s="27"/>
      <c r="D7" s="27"/>
      <c r="E7" s="377" t="str">
        <f>'Rekapitulace stavby'!K6</f>
        <v>Bezbariérové úpravy MěÚ Mimoň č.p. 181</v>
      </c>
      <c r="F7" s="378"/>
      <c r="G7" s="378"/>
      <c r="H7" s="378"/>
      <c r="I7" s="115"/>
      <c r="J7" s="27"/>
      <c r="K7" s="29"/>
    </row>
    <row r="8" spans="1:70" s="1" customFormat="1" ht="15">
      <c r="B8" s="39"/>
      <c r="C8" s="40"/>
      <c r="D8" s="35" t="s">
        <v>103</v>
      </c>
      <c r="E8" s="40"/>
      <c r="F8" s="40"/>
      <c r="G8" s="40"/>
      <c r="H8" s="40"/>
      <c r="I8" s="116"/>
      <c r="J8" s="40"/>
      <c r="K8" s="43"/>
    </row>
    <row r="9" spans="1:70" s="1" customFormat="1" ht="36.950000000000003" customHeight="1">
      <c r="B9" s="39"/>
      <c r="C9" s="40"/>
      <c r="D9" s="40"/>
      <c r="E9" s="379" t="s">
        <v>104</v>
      </c>
      <c r="F9" s="380"/>
      <c r="G9" s="380"/>
      <c r="H9" s="380"/>
      <c r="I9" s="116"/>
      <c r="J9" s="40"/>
      <c r="K9" s="43"/>
    </row>
    <row r="10" spans="1:70" s="1" customFormat="1">
      <c r="B10" s="39"/>
      <c r="C10" s="40"/>
      <c r="D10" s="40"/>
      <c r="E10" s="40"/>
      <c r="F10" s="40"/>
      <c r="G10" s="40"/>
      <c r="H10" s="40"/>
      <c r="I10" s="116"/>
      <c r="J10" s="40"/>
      <c r="K10" s="43"/>
    </row>
    <row r="11" spans="1:70" s="1" customFormat="1" ht="14.45" customHeight="1">
      <c r="B11" s="39"/>
      <c r="C11" s="40"/>
      <c r="D11" s="35" t="s">
        <v>20</v>
      </c>
      <c r="E11" s="40"/>
      <c r="F11" s="33" t="s">
        <v>21</v>
      </c>
      <c r="G11" s="40"/>
      <c r="H11" s="40"/>
      <c r="I11" s="117" t="s">
        <v>22</v>
      </c>
      <c r="J11" s="33" t="s">
        <v>21</v>
      </c>
      <c r="K11" s="43"/>
    </row>
    <row r="12" spans="1:70" s="1" customFormat="1" ht="14.45" customHeight="1">
      <c r="B12" s="39"/>
      <c r="C12" s="40"/>
      <c r="D12" s="35" t="s">
        <v>23</v>
      </c>
      <c r="E12" s="40"/>
      <c r="F12" s="33" t="s">
        <v>24</v>
      </c>
      <c r="G12" s="40"/>
      <c r="H12" s="40"/>
      <c r="I12" s="117" t="s">
        <v>25</v>
      </c>
      <c r="J12" s="118" t="str">
        <f>'Rekapitulace stavby'!AN8</f>
        <v>6. 4. 2017</v>
      </c>
      <c r="K12" s="43"/>
    </row>
    <row r="13" spans="1:70" s="1" customFormat="1" ht="10.9" customHeight="1">
      <c r="B13" s="39"/>
      <c r="C13" s="40"/>
      <c r="D13" s="40"/>
      <c r="E13" s="40"/>
      <c r="F13" s="40"/>
      <c r="G13" s="40"/>
      <c r="H13" s="40"/>
      <c r="I13" s="116"/>
      <c r="J13" s="40"/>
      <c r="K13" s="43"/>
    </row>
    <row r="14" spans="1:70" s="1" customFormat="1" ht="14.45" customHeight="1">
      <c r="B14" s="39"/>
      <c r="C14" s="40"/>
      <c r="D14" s="35" t="s">
        <v>27</v>
      </c>
      <c r="E14" s="40"/>
      <c r="F14" s="40"/>
      <c r="G14" s="40"/>
      <c r="H14" s="40"/>
      <c r="I14" s="117" t="s">
        <v>28</v>
      </c>
      <c r="J14" s="33" t="str">
        <f>IF('Rekapitulace stavby'!AN10="","",'Rekapitulace stavby'!AN10)</f>
        <v/>
      </c>
      <c r="K14" s="43"/>
    </row>
    <row r="15" spans="1:70" s="1" customFormat="1" ht="18" customHeight="1">
      <c r="B15" s="39"/>
      <c r="C15" s="40"/>
      <c r="D15" s="40"/>
      <c r="E15" s="33" t="str">
        <f>IF('Rekapitulace stavby'!E11="","",'Rekapitulace stavby'!E11)</f>
        <v>Město Mimoň</v>
      </c>
      <c r="F15" s="40"/>
      <c r="G15" s="40"/>
      <c r="H15" s="40"/>
      <c r="I15" s="117" t="s">
        <v>30</v>
      </c>
      <c r="J15" s="33" t="str">
        <f>IF('Rekapitulace stavby'!AN11="","",'Rekapitulace stavby'!AN11)</f>
        <v/>
      </c>
      <c r="K15" s="43"/>
    </row>
    <row r="16" spans="1:70" s="1" customFormat="1" ht="6.95" customHeight="1">
      <c r="B16" s="39"/>
      <c r="C16" s="40"/>
      <c r="D16" s="40"/>
      <c r="E16" s="40"/>
      <c r="F16" s="40"/>
      <c r="G16" s="40"/>
      <c r="H16" s="40"/>
      <c r="I16" s="116"/>
      <c r="J16" s="40"/>
      <c r="K16" s="43"/>
    </row>
    <row r="17" spans="2:11" s="1" customFormat="1" ht="14.45" customHeight="1">
      <c r="B17" s="39"/>
      <c r="C17" s="40"/>
      <c r="D17" s="35" t="s">
        <v>31</v>
      </c>
      <c r="E17" s="40"/>
      <c r="F17" s="40"/>
      <c r="G17" s="40"/>
      <c r="H17" s="40"/>
      <c r="I17" s="117" t="s">
        <v>28</v>
      </c>
      <c r="J17" s="33" t="str">
        <f>IF('Rekapitulace stavby'!AN13="Vyplň údaj","",IF('Rekapitulace stavby'!AN13="","",'Rekapitulace stavby'!AN13))</f>
        <v/>
      </c>
      <c r="K17" s="43"/>
    </row>
    <row r="18" spans="2:11" s="1" customFormat="1" ht="18" customHeight="1">
      <c r="B18" s="39"/>
      <c r="C18" s="40"/>
      <c r="D18" s="40"/>
      <c r="E18" s="33" t="str">
        <f>IF('Rekapitulace stavby'!E14="Vyplň údaj","",IF('Rekapitulace stavby'!E14="","",'Rekapitulace stavby'!E14))</f>
        <v/>
      </c>
      <c r="F18" s="40"/>
      <c r="G18" s="40"/>
      <c r="H18" s="40"/>
      <c r="I18" s="117" t="s">
        <v>30</v>
      </c>
      <c r="J18" s="33" t="str">
        <f>IF('Rekapitulace stavby'!AN14="Vyplň údaj","",IF('Rekapitulace stavby'!AN14="","",'Rekapitulace stavby'!AN14))</f>
        <v/>
      </c>
      <c r="K18" s="43"/>
    </row>
    <row r="19" spans="2:11" s="1" customFormat="1" ht="6.95" customHeight="1">
      <c r="B19" s="39"/>
      <c r="C19" s="40"/>
      <c r="D19" s="40"/>
      <c r="E19" s="40"/>
      <c r="F19" s="40"/>
      <c r="G19" s="40"/>
      <c r="H19" s="40"/>
      <c r="I19" s="116"/>
      <c r="J19" s="40"/>
      <c r="K19" s="43"/>
    </row>
    <row r="20" spans="2:11" s="1" customFormat="1" ht="14.45" customHeight="1">
      <c r="B20" s="39"/>
      <c r="C20" s="40"/>
      <c r="D20" s="35" t="s">
        <v>33</v>
      </c>
      <c r="E20" s="40"/>
      <c r="F20" s="40"/>
      <c r="G20" s="40"/>
      <c r="H20" s="40"/>
      <c r="I20" s="117" t="s">
        <v>28</v>
      </c>
      <c r="J20" s="33" t="str">
        <f>IF('Rekapitulace stavby'!AN16="","",'Rekapitulace stavby'!AN16)</f>
        <v/>
      </c>
      <c r="K20" s="43"/>
    </row>
    <row r="21" spans="2:11" s="1" customFormat="1" ht="18" customHeight="1">
      <c r="B21" s="39"/>
      <c r="C21" s="40"/>
      <c r="D21" s="40"/>
      <c r="E21" s="33" t="str">
        <f>IF('Rekapitulace stavby'!E17="","",'Rekapitulace stavby'!E17)</f>
        <v>Radek Voce</v>
      </c>
      <c r="F21" s="40"/>
      <c r="G21" s="40"/>
      <c r="H21" s="40"/>
      <c r="I21" s="117" t="s">
        <v>30</v>
      </c>
      <c r="J21" s="33" t="str">
        <f>IF('Rekapitulace stavby'!AN17="","",'Rekapitulace stavby'!AN17)</f>
        <v/>
      </c>
      <c r="K21" s="43"/>
    </row>
    <row r="22" spans="2:11" s="1" customFormat="1" ht="6.95" customHeight="1">
      <c r="B22" s="39"/>
      <c r="C22" s="40"/>
      <c r="D22" s="40"/>
      <c r="E22" s="40"/>
      <c r="F22" s="40"/>
      <c r="G22" s="40"/>
      <c r="H22" s="40"/>
      <c r="I22" s="116"/>
      <c r="J22" s="40"/>
      <c r="K22" s="43"/>
    </row>
    <row r="23" spans="2:11" s="1" customFormat="1" ht="14.45" customHeight="1">
      <c r="B23" s="39"/>
      <c r="C23" s="40"/>
      <c r="D23" s="35" t="s">
        <v>36</v>
      </c>
      <c r="E23" s="40"/>
      <c r="F23" s="40"/>
      <c r="G23" s="40"/>
      <c r="H23" s="40"/>
      <c r="I23" s="116"/>
      <c r="J23" s="40"/>
      <c r="K23" s="43"/>
    </row>
    <row r="24" spans="2:11" s="6" customFormat="1" ht="20.45" customHeight="1">
      <c r="B24" s="119"/>
      <c r="C24" s="120"/>
      <c r="D24" s="120"/>
      <c r="E24" s="369" t="s">
        <v>21</v>
      </c>
      <c r="F24" s="369"/>
      <c r="G24" s="369"/>
      <c r="H24" s="369"/>
      <c r="I24" s="121"/>
      <c r="J24" s="120"/>
      <c r="K24" s="122"/>
    </row>
    <row r="25" spans="2:11" s="1" customFormat="1" ht="6.95" customHeight="1">
      <c r="B25" s="39"/>
      <c r="C25" s="40"/>
      <c r="D25" s="40"/>
      <c r="E25" s="40"/>
      <c r="F25" s="40"/>
      <c r="G25" s="40"/>
      <c r="H25" s="40"/>
      <c r="I25" s="116"/>
      <c r="J25" s="40"/>
      <c r="K25" s="43"/>
    </row>
    <row r="26" spans="2:11" s="1" customFormat="1" ht="6.95" customHeight="1">
      <c r="B26" s="39"/>
      <c r="C26" s="40"/>
      <c r="D26" s="83"/>
      <c r="E26" s="83"/>
      <c r="F26" s="83"/>
      <c r="G26" s="83"/>
      <c r="H26" s="83"/>
      <c r="I26" s="123"/>
      <c r="J26" s="83"/>
      <c r="K26" s="124"/>
    </row>
    <row r="27" spans="2:11" s="1" customFormat="1" ht="25.35" customHeight="1">
      <c r="B27" s="39"/>
      <c r="C27" s="40"/>
      <c r="D27" s="125" t="s">
        <v>37</v>
      </c>
      <c r="E27" s="40"/>
      <c r="F27" s="40"/>
      <c r="G27" s="40"/>
      <c r="H27" s="40"/>
      <c r="I27" s="116"/>
      <c r="J27" s="126">
        <f>ROUND(J101,2)</f>
        <v>0</v>
      </c>
      <c r="K27" s="43"/>
    </row>
    <row r="28" spans="2:11" s="1" customFormat="1" ht="6.95" customHeight="1">
      <c r="B28" s="39"/>
      <c r="C28" s="40"/>
      <c r="D28" s="83"/>
      <c r="E28" s="83"/>
      <c r="F28" s="83"/>
      <c r="G28" s="83"/>
      <c r="H28" s="83"/>
      <c r="I28" s="123"/>
      <c r="J28" s="83"/>
      <c r="K28" s="124"/>
    </row>
    <row r="29" spans="2:11" s="1" customFormat="1" ht="14.45" customHeight="1">
      <c r="B29" s="39"/>
      <c r="C29" s="40"/>
      <c r="D29" s="40"/>
      <c r="E29" s="40"/>
      <c r="F29" s="44" t="s">
        <v>39</v>
      </c>
      <c r="G29" s="40"/>
      <c r="H29" s="40"/>
      <c r="I29" s="127" t="s">
        <v>38</v>
      </c>
      <c r="J29" s="44" t="s">
        <v>40</v>
      </c>
      <c r="K29" s="43"/>
    </row>
    <row r="30" spans="2:11" s="1" customFormat="1" ht="14.45" customHeight="1">
      <c r="B30" s="39"/>
      <c r="C30" s="40"/>
      <c r="D30" s="47" t="s">
        <v>41</v>
      </c>
      <c r="E30" s="47" t="s">
        <v>42</v>
      </c>
      <c r="F30" s="128">
        <f>ROUND(SUM(BE101:BE593), 2)</f>
        <v>0</v>
      </c>
      <c r="G30" s="40"/>
      <c r="H30" s="40"/>
      <c r="I30" s="129">
        <v>0.21</v>
      </c>
      <c r="J30" s="128">
        <f>ROUND(ROUND((SUM(BE101:BE593)), 2)*I30, 2)</f>
        <v>0</v>
      </c>
      <c r="K30" s="43"/>
    </row>
    <row r="31" spans="2:11" s="1" customFormat="1" ht="14.45" customHeight="1">
      <c r="B31" s="39"/>
      <c r="C31" s="40"/>
      <c r="D31" s="40"/>
      <c r="E31" s="47" t="s">
        <v>43</v>
      </c>
      <c r="F31" s="128">
        <f>ROUND(SUM(BF101:BF593), 2)</f>
        <v>0</v>
      </c>
      <c r="G31" s="40"/>
      <c r="H31" s="40"/>
      <c r="I31" s="129">
        <v>0.15</v>
      </c>
      <c r="J31" s="128">
        <f>ROUND(ROUND((SUM(BF101:BF593)), 2)*I31, 2)</f>
        <v>0</v>
      </c>
      <c r="K31" s="43"/>
    </row>
    <row r="32" spans="2:11" s="1" customFormat="1" ht="14.45" hidden="1" customHeight="1">
      <c r="B32" s="39"/>
      <c r="C32" s="40"/>
      <c r="D32" s="40"/>
      <c r="E32" s="47" t="s">
        <v>44</v>
      </c>
      <c r="F32" s="128">
        <f>ROUND(SUM(BG101:BG593), 2)</f>
        <v>0</v>
      </c>
      <c r="G32" s="40"/>
      <c r="H32" s="40"/>
      <c r="I32" s="129">
        <v>0.21</v>
      </c>
      <c r="J32" s="128">
        <v>0</v>
      </c>
      <c r="K32" s="43"/>
    </row>
    <row r="33" spans="2:11" s="1" customFormat="1" ht="14.45" hidden="1" customHeight="1">
      <c r="B33" s="39"/>
      <c r="C33" s="40"/>
      <c r="D33" s="40"/>
      <c r="E33" s="47" t="s">
        <v>45</v>
      </c>
      <c r="F33" s="128">
        <f>ROUND(SUM(BH101:BH593), 2)</f>
        <v>0</v>
      </c>
      <c r="G33" s="40"/>
      <c r="H33" s="40"/>
      <c r="I33" s="129">
        <v>0.15</v>
      </c>
      <c r="J33" s="128">
        <v>0</v>
      </c>
      <c r="K33" s="43"/>
    </row>
    <row r="34" spans="2:11" s="1" customFormat="1" ht="14.45" hidden="1" customHeight="1">
      <c r="B34" s="39"/>
      <c r="C34" s="40"/>
      <c r="D34" s="40"/>
      <c r="E34" s="47" t="s">
        <v>46</v>
      </c>
      <c r="F34" s="128">
        <f>ROUND(SUM(BI101:BI593), 2)</f>
        <v>0</v>
      </c>
      <c r="G34" s="40"/>
      <c r="H34" s="40"/>
      <c r="I34" s="129">
        <v>0</v>
      </c>
      <c r="J34" s="128">
        <v>0</v>
      </c>
      <c r="K34" s="43"/>
    </row>
    <row r="35" spans="2:11" s="1" customFormat="1" ht="6.95" customHeight="1">
      <c r="B35" s="39"/>
      <c r="C35" s="40"/>
      <c r="D35" s="40"/>
      <c r="E35" s="40"/>
      <c r="F35" s="40"/>
      <c r="G35" s="40"/>
      <c r="H35" s="40"/>
      <c r="I35" s="116"/>
      <c r="J35" s="40"/>
      <c r="K35" s="43"/>
    </row>
    <row r="36" spans="2:11" s="1" customFormat="1" ht="25.35" customHeight="1">
      <c r="B36" s="39"/>
      <c r="C36" s="130"/>
      <c r="D36" s="131" t="s">
        <v>47</v>
      </c>
      <c r="E36" s="77"/>
      <c r="F36" s="77"/>
      <c r="G36" s="132" t="s">
        <v>48</v>
      </c>
      <c r="H36" s="133" t="s">
        <v>49</v>
      </c>
      <c r="I36" s="134"/>
      <c r="J36" s="135">
        <f>SUM(J27:J34)</f>
        <v>0</v>
      </c>
      <c r="K36" s="136"/>
    </row>
    <row r="37" spans="2:11" s="1" customFormat="1" ht="14.45" customHeight="1">
      <c r="B37" s="54"/>
      <c r="C37" s="55"/>
      <c r="D37" s="55"/>
      <c r="E37" s="55"/>
      <c r="F37" s="55"/>
      <c r="G37" s="55"/>
      <c r="H37" s="55"/>
      <c r="I37" s="137"/>
      <c r="J37" s="55"/>
      <c r="K37" s="56"/>
    </row>
    <row r="41" spans="2:11" s="1" customFormat="1" ht="6.95" customHeight="1">
      <c r="B41" s="138"/>
      <c r="C41" s="139"/>
      <c r="D41" s="139"/>
      <c r="E41" s="139"/>
      <c r="F41" s="139"/>
      <c r="G41" s="139"/>
      <c r="H41" s="139"/>
      <c r="I41" s="140"/>
      <c r="J41" s="139"/>
      <c r="K41" s="141"/>
    </row>
    <row r="42" spans="2:11" s="1" customFormat="1" ht="36.950000000000003" customHeight="1">
      <c r="B42" s="39"/>
      <c r="C42" s="28" t="s">
        <v>105</v>
      </c>
      <c r="D42" s="40"/>
      <c r="E42" s="40"/>
      <c r="F42" s="40"/>
      <c r="G42" s="40"/>
      <c r="H42" s="40"/>
      <c r="I42" s="116"/>
      <c r="J42" s="40"/>
      <c r="K42" s="43"/>
    </row>
    <row r="43" spans="2:11" s="1" customFormat="1" ht="6.95" customHeight="1">
      <c r="B43" s="39"/>
      <c r="C43" s="40"/>
      <c r="D43" s="40"/>
      <c r="E43" s="40"/>
      <c r="F43" s="40"/>
      <c r="G43" s="40"/>
      <c r="H43" s="40"/>
      <c r="I43" s="116"/>
      <c r="J43" s="40"/>
      <c r="K43" s="43"/>
    </row>
    <row r="44" spans="2:11" s="1" customFormat="1" ht="14.45" customHeight="1">
      <c r="B44" s="39"/>
      <c r="C44" s="35" t="s">
        <v>18</v>
      </c>
      <c r="D44" s="40"/>
      <c r="E44" s="40"/>
      <c r="F44" s="40"/>
      <c r="G44" s="40"/>
      <c r="H44" s="40"/>
      <c r="I44" s="116"/>
      <c r="J44" s="40"/>
      <c r="K44" s="43"/>
    </row>
    <row r="45" spans="2:11" s="1" customFormat="1" ht="20.45" customHeight="1">
      <c r="B45" s="39"/>
      <c r="C45" s="40"/>
      <c r="D45" s="40"/>
      <c r="E45" s="377" t="str">
        <f>E7</f>
        <v>Bezbariérové úpravy MěÚ Mimoň č.p. 181</v>
      </c>
      <c r="F45" s="378"/>
      <c r="G45" s="378"/>
      <c r="H45" s="378"/>
      <c r="I45" s="116"/>
      <c r="J45" s="40"/>
      <c r="K45" s="43"/>
    </row>
    <row r="46" spans="2:11" s="1" customFormat="1" ht="14.45" customHeight="1">
      <c r="B46" s="39"/>
      <c r="C46" s="35" t="s">
        <v>103</v>
      </c>
      <c r="D46" s="40"/>
      <c r="E46" s="40"/>
      <c r="F46" s="40"/>
      <c r="G46" s="40"/>
      <c r="H46" s="40"/>
      <c r="I46" s="116"/>
      <c r="J46" s="40"/>
      <c r="K46" s="43"/>
    </row>
    <row r="47" spans="2:11" s="1" customFormat="1" ht="22.15" customHeight="1">
      <c r="B47" s="39"/>
      <c r="C47" s="40"/>
      <c r="D47" s="40"/>
      <c r="E47" s="379" t="str">
        <f>E9</f>
        <v>01 - stavební část</v>
      </c>
      <c r="F47" s="380"/>
      <c r="G47" s="380"/>
      <c r="H47" s="380"/>
      <c r="I47" s="116"/>
      <c r="J47" s="40"/>
      <c r="K47" s="43"/>
    </row>
    <row r="48" spans="2:11" s="1" customFormat="1" ht="6.95" customHeight="1">
      <c r="B48" s="39"/>
      <c r="C48" s="40"/>
      <c r="D48" s="40"/>
      <c r="E48" s="40"/>
      <c r="F48" s="40"/>
      <c r="G48" s="40"/>
      <c r="H48" s="40"/>
      <c r="I48" s="116"/>
      <c r="J48" s="40"/>
      <c r="K48" s="43"/>
    </row>
    <row r="49" spans="2:47" s="1" customFormat="1" ht="18" customHeight="1">
      <c r="B49" s="39"/>
      <c r="C49" s="35" t="s">
        <v>23</v>
      </c>
      <c r="D49" s="40"/>
      <c r="E49" s="40"/>
      <c r="F49" s="33" t="str">
        <f>F12</f>
        <v>Mimoň</v>
      </c>
      <c r="G49" s="40"/>
      <c r="H49" s="40"/>
      <c r="I49" s="117" t="s">
        <v>25</v>
      </c>
      <c r="J49" s="118" t="str">
        <f>IF(J12="","",J12)</f>
        <v>6. 4. 2017</v>
      </c>
      <c r="K49" s="43"/>
    </row>
    <row r="50" spans="2:47" s="1" customFormat="1" ht="6.95" customHeight="1">
      <c r="B50" s="39"/>
      <c r="C50" s="40"/>
      <c r="D50" s="40"/>
      <c r="E50" s="40"/>
      <c r="F50" s="40"/>
      <c r="G50" s="40"/>
      <c r="H50" s="40"/>
      <c r="I50" s="116"/>
      <c r="J50" s="40"/>
      <c r="K50" s="43"/>
    </row>
    <row r="51" spans="2:47" s="1" customFormat="1" ht="15">
      <c r="B51" s="39"/>
      <c r="C51" s="35" t="s">
        <v>27</v>
      </c>
      <c r="D51" s="40"/>
      <c r="E51" s="40"/>
      <c r="F51" s="33" t="str">
        <f>E15</f>
        <v>Město Mimoň</v>
      </c>
      <c r="G51" s="40"/>
      <c r="H51" s="40"/>
      <c r="I51" s="117" t="s">
        <v>33</v>
      </c>
      <c r="J51" s="33" t="str">
        <f>E21</f>
        <v>Radek Voce</v>
      </c>
      <c r="K51" s="43"/>
    </row>
    <row r="52" spans="2:47" s="1" customFormat="1" ht="14.45" customHeight="1">
      <c r="B52" s="39"/>
      <c r="C52" s="35" t="s">
        <v>31</v>
      </c>
      <c r="D52" s="40"/>
      <c r="E52" s="40"/>
      <c r="F52" s="33" t="str">
        <f>IF(E18="","",E18)</f>
        <v/>
      </c>
      <c r="G52" s="40"/>
      <c r="H52" s="40"/>
      <c r="I52" s="116"/>
      <c r="J52" s="40"/>
      <c r="K52" s="43"/>
    </row>
    <row r="53" spans="2:47" s="1" customFormat="1" ht="10.35" customHeight="1">
      <c r="B53" s="39"/>
      <c r="C53" s="40"/>
      <c r="D53" s="40"/>
      <c r="E53" s="40"/>
      <c r="F53" s="40"/>
      <c r="G53" s="40"/>
      <c r="H53" s="40"/>
      <c r="I53" s="116"/>
      <c r="J53" s="40"/>
      <c r="K53" s="43"/>
    </row>
    <row r="54" spans="2:47" s="1" customFormat="1" ht="29.25" customHeight="1">
      <c r="B54" s="39"/>
      <c r="C54" s="142" t="s">
        <v>106</v>
      </c>
      <c r="D54" s="130"/>
      <c r="E54" s="130"/>
      <c r="F54" s="130"/>
      <c r="G54" s="130"/>
      <c r="H54" s="130"/>
      <c r="I54" s="143"/>
      <c r="J54" s="144" t="s">
        <v>107</v>
      </c>
      <c r="K54" s="145"/>
    </row>
    <row r="55" spans="2:47" s="1" customFormat="1" ht="10.35" customHeight="1">
      <c r="B55" s="39"/>
      <c r="C55" s="40"/>
      <c r="D55" s="40"/>
      <c r="E55" s="40"/>
      <c r="F55" s="40"/>
      <c r="G55" s="40"/>
      <c r="H55" s="40"/>
      <c r="I55" s="116"/>
      <c r="J55" s="40"/>
      <c r="K55" s="43"/>
    </row>
    <row r="56" spans="2:47" s="1" customFormat="1" ht="29.25" customHeight="1">
      <c r="B56" s="39"/>
      <c r="C56" s="146" t="s">
        <v>108</v>
      </c>
      <c r="D56" s="40"/>
      <c r="E56" s="40"/>
      <c r="F56" s="40"/>
      <c r="G56" s="40"/>
      <c r="H56" s="40"/>
      <c r="I56" s="116"/>
      <c r="J56" s="126">
        <f>J101</f>
        <v>0</v>
      </c>
      <c r="K56" s="43"/>
      <c r="AU56" s="22" t="s">
        <v>109</v>
      </c>
    </row>
    <row r="57" spans="2:47" s="7" customFormat="1" ht="24.95" customHeight="1">
      <c r="B57" s="147"/>
      <c r="C57" s="148"/>
      <c r="D57" s="149" t="s">
        <v>110</v>
      </c>
      <c r="E57" s="150"/>
      <c r="F57" s="150"/>
      <c r="G57" s="150"/>
      <c r="H57" s="150"/>
      <c r="I57" s="151"/>
      <c r="J57" s="152">
        <f>J102</f>
        <v>0</v>
      </c>
      <c r="K57" s="153"/>
    </row>
    <row r="58" spans="2:47" s="8" customFormat="1" ht="19.899999999999999" customHeight="1">
      <c r="B58" s="154"/>
      <c r="C58" s="155"/>
      <c r="D58" s="156" t="s">
        <v>111</v>
      </c>
      <c r="E58" s="157"/>
      <c r="F58" s="157"/>
      <c r="G58" s="157"/>
      <c r="H58" s="157"/>
      <c r="I58" s="158"/>
      <c r="J58" s="159">
        <f>J103</f>
        <v>0</v>
      </c>
      <c r="K58" s="160"/>
    </row>
    <row r="59" spans="2:47" s="8" customFormat="1" ht="19.899999999999999" customHeight="1">
      <c r="B59" s="154"/>
      <c r="C59" s="155"/>
      <c r="D59" s="156" t="s">
        <v>112</v>
      </c>
      <c r="E59" s="157"/>
      <c r="F59" s="157"/>
      <c r="G59" s="157"/>
      <c r="H59" s="157"/>
      <c r="I59" s="158"/>
      <c r="J59" s="159">
        <f>J127</f>
        <v>0</v>
      </c>
      <c r="K59" s="160"/>
    </row>
    <row r="60" spans="2:47" s="8" customFormat="1" ht="19.899999999999999" customHeight="1">
      <c r="B60" s="154"/>
      <c r="C60" s="155"/>
      <c r="D60" s="156" t="s">
        <v>113</v>
      </c>
      <c r="E60" s="157"/>
      <c r="F60" s="157"/>
      <c r="G60" s="157"/>
      <c r="H60" s="157"/>
      <c r="I60" s="158"/>
      <c r="J60" s="159">
        <f>J153</f>
        <v>0</v>
      </c>
      <c r="K60" s="160"/>
    </row>
    <row r="61" spans="2:47" s="8" customFormat="1" ht="19.899999999999999" customHeight="1">
      <c r="B61" s="154"/>
      <c r="C61" s="155"/>
      <c r="D61" s="156" t="s">
        <v>114</v>
      </c>
      <c r="E61" s="157"/>
      <c r="F61" s="157"/>
      <c r="G61" s="157"/>
      <c r="H61" s="157"/>
      <c r="I61" s="158"/>
      <c r="J61" s="159">
        <f>J188</f>
        <v>0</v>
      </c>
      <c r="K61" s="160"/>
    </row>
    <row r="62" spans="2:47" s="8" customFormat="1" ht="19.899999999999999" customHeight="1">
      <c r="B62" s="154"/>
      <c r="C62" s="155"/>
      <c r="D62" s="156" t="s">
        <v>115</v>
      </c>
      <c r="E62" s="157"/>
      <c r="F62" s="157"/>
      <c r="G62" s="157"/>
      <c r="H62" s="157"/>
      <c r="I62" s="158"/>
      <c r="J62" s="159">
        <f>J203</f>
        <v>0</v>
      </c>
      <c r="K62" s="160"/>
    </row>
    <row r="63" spans="2:47" s="8" customFormat="1" ht="19.899999999999999" customHeight="1">
      <c r="B63" s="154"/>
      <c r="C63" s="155"/>
      <c r="D63" s="156" t="s">
        <v>116</v>
      </c>
      <c r="E63" s="157"/>
      <c r="F63" s="157"/>
      <c r="G63" s="157"/>
      <c r="H63" s="157"/>
      <c r="I63" s="158"/>
      <c r="J63" s="159">
        <f>J263</f>
        <v>0</v>
      </c>
      <c r="K63" s="160"/>
    </row>
    <row r="64" spans="2:47" s="8" customFormat="1" ht="19.899999999999999" customHeight="1">
      <c r="B64" s="154"/>
      <c r="C64" s="155"/>
      <c r="D64" s="156" t="s">
        <v>117</v>
      </c>
      <c r="E64" s="157"/>
      <c r="F64" s="157"/>
      <c r="G64" s="157"/>
      <c r="H64" s="157"/>
      <c r="I64" s="158"/>
      <c r="J64" s="159">
        <f>J348</f>
        <v>0</v>
      </c>
      <c r="K64" s="160"/>
    </row>
    <row r="65" spans="2:11" s="8" customFormat="1" ht="19.899999999999999" customHeight="1">
      <c r="B65" s="154"/>
      <c r="C65" s="155"/>
      <c r="D65" s="156" t="s">
        <v>118</v>
      </c>
      <c r="E65" s="157"/>
      <c r="F65" s="157"/>
      <c r="G65" s="157"/>
      <c r="H65" s="157"/>
      <c r="I65" s="158"/>
      <c r="J65" s="159">
        <f>J361</f>
        <v>0</v>
      </c>
      <c r="K65" s="160"/>
    </row>
    <row r="66" spans="2:11" s="7" customFormat="1" ht="24.95" customHeight="1">
      <c r="B66" s="147"/>
      <c r="C66" s="148"/>
      <c r="D66" s="149" t="s">
        <v>119</v>
      </c>
      <c r="E66" s="150"/>
      <c r="F66" s="150"/>
      <c r="G66" s="150"/>
      <c r="H66" s="150"/>
      <c r="I66" s="151"/>
      <c r="J66" s="152">
        <f>J364</f>
        <v>0</v>
      </c>
      <c r="K66" s="153"/>
    </row>
    <row r="67" spans="2:11" s="8" customFormat="1" ht="19.899999999999999" customHeight="1">
      <c r="B67" s="154"/>
      <c r="C67" s="155"/>
      <c r="D67" s="156" t="s">
        <v>120</v>
      </c>
      <c r="E67" s="157"/>
      <c r="F67" s="157"/>
      <c r="G67" s="157"/>
      <c r="H67" s="157"/>
      <c r="I67" s="158"/>
      <c r="J67" s="159">
        <f>J365</f>
        <v>0</v>
      </c>
      <c r="K67" s="160"/>
    </row>
    <row r="68" spans="2:11" s="8" customFormat="1" ht="19.899999999999999" customHeight="1">
      <c r="B68" s="154"/>
      <c r="C68" s="155"/>
      <c r="D68" s="156" t="s">
        <v>121</v>
      </c>
      <c r="E68" s="157"/>
      <c r="F68" s="157"/>
      <c r="G68" s="157"/>
      <c r="H68" s="157"/>
      <c r="I68" s="158"/>
      <c r="J68" s="159">
        <f>J381</f>
        <v>0</v>
      </c>
      <c r="K68" s="160"/>
    </row>
    <row r="69" spans="2:11" s="8" customFormat="1" ht="19.899999999999999" customHeight="1">
      <c r="B69" s="154"/>
      <c r="C69" s="155"/>
      <c r="D69" s="156" t="s">
        <v>122</v>
      </c>
      <c r="E69" s="157"/>
      <c r="F69" s="157"/>
      <c r="G69" s="157"/>
      <c r="H69" s="157"/>
      <c r="I69" s="158"/>
      <c r="J69" s="159">
        <f>J401</f>
        <v>0</v>
      </c>
      <c r="K69" s="160"/>
    </row>
    <row r="70" spans="2:11" s="8" customFormat="1" ht="19.899999999999999" customHeight="1">
      <c r="B70" s="154"/>
      <c r="C70" s="155"/>
      <c r="D70" s="156" t="s">
        <v>123</v>
      </c>
      <c r="E70" s="157"/>
      <c r="F70" s="157"/>
      <c r="G70" s="157"/>
      <c r="H70" s="157"/>
      <c r="I70" s="158"/>
      <c r="J70" s="159">
        <f>J407</f>
        <v>0</v>
      </c>
      <c r="K70" s="160"/>
    </row>
    <row r="71" spans="2:11" s="8" customFormat="1" ht="19.899999999999999" customHeight="1">
      <c r="B71" s="154"/>
      <c r="C71" s="155"/>
      <c r="D71" s="156" t="s">
        <v>124</v>
      </c>
      <c r="E71" s="157"/>
      <c r="F71" s="157"/>
      <c r="G71" s="157"/>
      <c r="H71" s="157"/>
      <c r="I71" s="158"/>
      <c r="J71" s="159">
        <f>J412</f>
        <v>0</v>
      </c>
      <c r="K71" s="160"/>
    </row>
    <row r="72" spans="2:11" s="8" customFormat="1" ht="19.899999999999999" customHeight="1">
      <c r="B72" s="154"/>
      <c r="C72" s="155"/>
      <c r="D72" s="156" t="s">
        <v>125</v>
      </c>
      <c r="E72" s="157"/>
      <c r="F72" s="157"/>
      <c r="G72" s="157"/>
      <c r="H72" s="157"/>
      <c r="I72" s="158"/>
      <c r="J72" s="159">
        <f>J444</f>
        <v>0</v>
      </c>
      <c r="K72" s="160"/>
    </row>
    <row r="73" spans="2:11" s="8" customFormat="1" ht="19.899999999999999" customHeight="1">
      <c r="B73" s="154"/>
      <c r="C73" s="155"/>
      <c r="D73" s="156" t="s">
        <v>126</v>
      </c>
      <c r="E73" s="157"/>
      <c r="F73" s="157"/>
      <c r="G73" s="157"/>
      <c r="H73" s="157"/>
      <c r="I73" s="158"/>
      <c r="J73" s="159">
        <f>J464</f>
        <v>0</v>
      </c>
      <c r="K73" s="160"/>
    </row>
    <row r="74" spans="2:11" s="8" customFormat="1" ht="19.899999999999999" customHeight="1">
      <c r="B74" s="154"/>
      <c r="C74" s="155"/>
      <c r="D74" s="156" t="s">
        <v>127</v>
      </c>
      <c r="E74" s="157"/>
      <c r="F74" s="157"/>
      <c r="G74" s="157"/>
      <c r="H74" s="157"/>
      <c r="I74" s="158"/>
      <c r="J74" s="159">
        <f>J470</f>
        <v>0</v>
      </c>
      <c r="K74" s="160"/>
    </row>
    <row r="75" spans="2:11" s="8" customFormat="1" ht="19.899999999999999" customHeight="1">
      <c r="B75" s="154"/>
      <c r="C75" s="155"/>
      <c r="D75" s="156" t="s">
        <v>128</v>
      </c>
      <c r="E75" s="157"/>
      <c r="F75" s="157"/>
      <c r="G75" s="157"/>
      <c r="H75" s="157"/>
      <c r="I75" s="158"/>
      <c r="J75" s="159">
        <f>J491</f>
        <v>0</v>
      </c>
      <c r="K75" s="160"/>
    </row>
    <row r="76" spans="2:11" s="8" customFormat="1" ht="19.899999999999999" customHeight="1">
      <c r="B76" s="154"/>
      <c r="C76" s="155"/>
      <c r="D76" s="156" t="s">
        <v>129</v>
      </c>
      <c r="E76" s="157"/>
      <c r="F76" s="157"/>
      <c r="G76" s="157"/>
      <c r="H76" s="157"/>
      <c r="I76" s="158"/>
      <c r="J76" s="159">
        <f>J526</f>
        <v>0</v>
      </c>
      <c r="K76" s="160"/>
    </row>
    <row r="77" spans="2:11" s="8" customFormat="1" ht="19.899999999999999" customHeight="1">
      <c r="B77" s="154"/>
      <c r="C77" s="155"/>
      <c r="D77" s="156" t="s">
        <v>130</v>
      </c>
      <c r="E77" s="157"/>
      <c r="F77" s="157"/>
      <c r="G77" s="157"/>
      <c r="H77" s="157"/>
      <c r="I77" s="158"/>
      <c r="J77" s="159">
        <f>J540</f>
        <v>0</v>
      </c>
      <c r="K77" s="160"/>
    </row>
    <row r="78" spans="2:11" s="8" customFormat="1" ht="19.899999999999999" customHeight="1">
      <c r="B78" s="154"/>
      <c r="C78" s="155"/>
      <c r="D78" s="156" t="s">
        <v>131</v>
      </c>
      <c r="E78" s="157"/>
      <c r="F78" s="157"/>
      <c r="G78" s="157"/>
      <c r="H78" s="157"/>
      <c r="I78" s="158"/>
      <c r="J78" s="159">
        <f>J543</f>
        <v>0</v>
      </c>
      <c r="K78" s="160"/>
    </row>
    <row r="79" spans="2:11" s="8" customFormat="1" ht="19.899999999999999" customHeight="1">
      <c r="B79" s="154"/>
      <c r="C79" s="155"/>
      <c r="D79" s="156" t="s">
        <v>132</v>
      </c>
      <c r="E79" s="157"/>
      <c r="F79" s="157"/>
      <c r="G79" s="157"/>
      <c r="H79" s="157"/>
      <c r="I79" s="158"/>
      <c r="J79" s="159">
        <f>J552</f>
        <v>0</v>
      </c>
      <c r="K79" s="160"/>
    </row>
    <row r="80" spans="2:11" s="8" customFormat="1" ht="19.899999999999999" customHeight="1">
      <c r="B80" s="154"/>
      <c r="C80" s="155"/>
      <c r="D80" s="156" t="s">
        <v>133</v>
      </c>
      <c r="E80" s="157"/>
      <c r="F80" s="157"/>
      <c r="G80" s="157"/>
      <c r="H80" s="157"/>
      <c r="I80" s="158"/>
      <c r="J80" s="159">
        <f>J570</f>
        <v>0</v>
      </c>
      <c r="K80" s="160"/>
    </row>
    <row r="81" spans="2:12" s="8" customFormat="1" ht="19.899999999999999" customHeight="1">
      <c r="B81" s="154"/>
      <c r="C81" s="155"/>
      <c r="D81" s="156" t="s">
        <v>134</v>
      </c>
      <c r="E81" s="157"/>
      <c r="F81" s="157"/>
      <c r="G81" s="157"/>
      <c r="H81" s="157"/>
      <c r="I81" s="158"/>
      <c r="J81" s="159">
        <f>J581</f>
        <v>0</v>
      </c>
      <c r="K81" s="160"/>
    </row>
    <row r="82" spans="2:12" s="1" customFormat="1" ht="21.75" customHeight="1">
      <c r="B82" s="39"/>
      <c r="C82" s="40"/>
      <c r="D82" s="40"/>
      <c r="E82" s="40"/>
      <c r="F82" s="40"/>
      <c r="G82" s="40"/>
      <c r="H82" s="40"/>
      <c r="I82" s="116"/>
      <c r="J82" s="40"/>
      <c r="K82" s="43"/>
    </row>
    <row r="83" spans="2:12" s="1" customFormat="1" ht="6.95" customHeight="1">
      <c r="B83" s="54"/>
      <c r="C83" s="55"/>
      <c r="D83" s="55"/>
      <c r="E83" s="55"/>
      <c r="F83" s="55"/>
      <c r="G83" s="55"/>
      <c r="H83" s="55"/>
      <c r="I83" s="137"/>
      <c r="J83" s="55"/>
      <c r="K83" s="56"/>
    </row>
    <row r="87" spans="2:12" s="1" customFormat="1" ht="6.95" customHeight="1">
      <c r="B87" s="57"/>
      <c r="C87" s="58"/>
      <c r="D87" s="58"/>
      <c r="E87" s="58"/>
      <c r="F87" s="58"/>
      <c r="G87" s="58"/>
      <c r="H87" s="58"/>
      <c r="I87" s="140"/>
      <c r="J87" s="58"/>
      <c r="K87" s="58"/>
      <c r="L87" s="59"/>
    </row>
    <row r="88" spans="2:12" s="1" customFormat="1" ht="36.950000000000003" customHeight="1">
      <c r="B88" s="39"/>
      <c r="C88" s="60" t="s">
        <v>135</v>
      </c>
      <c r="D88" s="61"/>
      <c r="E88" s="61"/>
      <c r="F88" s="61"/>
      <c r="G88" s="61"/>
      <c r="H88" s="61"/>
      <c r="I88" s="161"/>
      <c r="J88" s="61"/>
      <c r="K88" s="61"/>
      <c r="L88" s="59"/>
    </row>
    <row r="89" spans="2:12" s="1" customFormat="1" ht="6.95" customHeight="1">
      <c r="B89" s="39"/>
      <c r="C89" s="61"/>
      <c r="D89" s="61"/>
      <c r="E89" s="61"/>
      <c r="F89" s="61"/>
      <c r="G89" s="61"/>
      <c r="H89" s="61"/>
      <c r="I89" s="161"/>
      <c r="J89" s="61"/>
      <c r="K89" s="61"/>
      <c r="L89" s="59"/>
    </row>
    <row r="90" spans="2:12" s="1" customFormat="1" ht="14.45" customHeight="1">
      <c r="B90" s="39"/>
      <c r="C90" s="63" t="s">
        <v>18</v>
      </c>
      <c r="D90" s="61"/>
      <c r="E90" s="61"/>
      <c r="F90" s="61"/>
      <c r="G90" s="61"/>
      <c r="H90" s="61"/>
      <c r="I90" s="161"/>
      <c r="J90" s="61"/>
      <c r="K90" s="61"/>
      <c r="L90" s="59"/>
    </row>
    <row r="91" spans="2:12" s="1" customFormat="1" ht="20.45" customHeight="1">
      <c r="B91" s="39"/>
      <c r="C91" s="61"/>
      <c r="D91" s="61"/>
      <c r="E91" s="373" t="str">
        <f>E7</f>
        <v>Bezbariérové úpravy MěÚ Mimoň č.p. 181</v>
      </c>
      <c r="F91" s="374"/>
      <c r="G91" s="374"/>
      <c r="H91" s="374"/>
      <c r="I91" s="161"/>
      <c r="J91" s="61"/>
      <c r="K91" s="61"/>
      <c r="L91" s="59"/>
    </row>
    <row r="92" spans="2:12" s="1" customFormat="1" ht="14.45" customHeight="1">
      <c r="B92" s="39"/>
      <c r="C92" s="63" t="s">
        <v>103</v>
      </c>
      <c r="D92" s="61"/>
      <c r="E92" s="61"/>
      <c r="F92" s="61"/>
      <c r="G92" s="61"/>
      <c r="H92" s="61"/>
      <c r="I92" s="161"/>
      <c r="J92" s="61"/>
      <c r="K92" s="61"/>
      <c r="L92" s="59"/>
    </row>
    <row r="93" spans="2:12" s="1" customFormat="1" ht="22.15" customHeight="1">
      <c r="B93" s="39"/>
      <c r="C93" s="61"/>
      <c r="D93" s="61"/>
      <c r="E93" s="341" t="str">
        <f>E9</f>
        <v>01 - stavební část</v>
      </c>
      <c r="F93" s="375"/>
      <c r="G93" s="375"/>
      <c r="H93" s="375"/>
      <c r="I93" s="161"/>
      <c r="J93" s="61"/>
      <c r="K93" s="61"/>
      <c r="L93" s="59"/>
    </row>
    <row r="94" spans="2:12" s="1" customFormat="1" ht="6.95" customHeight="1">
      <c r="B94" s="39"/>
      <c r="C94" s="61"/>
      <c r="D94" s="61"/>
      <c r="E94" s="61"/>
      <c r="F94" s="61"/>
      <c r="G94" s="61"/>
      <c r="H94" s="61"/>
      <c r="I94" s="161"/>
      <c r="J94" s="61"/>
      <c r="K94" s="61"/>
      <c r="L94" s="59"/>
    </row>
    <row r="95" spans="2:12" s="1" customFormat="1" ht="18" customHeight="1">
      <c r="B95" s="39"/>
      <c r="C95" s="63" t="s">
        <v>23</v>
      </c>
      <c r="D95" s="61"/>
      <c r="E95" s="61"/>
      <c r="F95" s="162" t="str">
        <f>F12</f>
        <v>Mimoň</v>
      </c>
      <c r="G95" s="61"/>
      <c r="H95" s="61"/>
      <c r="I95" s="163" t="s">
        <v>25</v>
      </c>
      <c r="J95" s="71" t="str">
        <f>IF(J12="","",J12)</f>
        <v>6. 4. 2017</v>
      </c>
      <c r="K95" s="61"/>
      <c r="L95" s="59"/>
    </row>
    <row r="96" spans="2:12" s="1" customFormat="1" ht="6.95" customHeight="1">
      <c r="B96" s="39"/>
      <c r="C96" s="61"/>
      <c r="D96" s="61"/>
      <c r="E96" s="61"/>
      <c r="F96" s="61"/>
      <c r="G96" s="61"/>
      <c r="H96" s="61"/>
      <c r="I96" s="161"/>
      <c r="J96" s="61"/>
      <c r="K96" s="61"/>
      <c r="L96" s="59"/>
    </row>
    <row r="97" spans="2:65" s="1" customFormat="1" ht="15">
      <c r="B97" s="39"/>
      <c r="C97" s="63" t="s">
        <v>27</v>
      </c>
      <c r="D97" s="61"/>
      <c r="E97" s="61"/>
      <c r="F97" s="162" t="str">
        <f>E15</f>
        <v>Město Mimoň</v>
      </c>
      <c r="G97" s="61"/>
      <c r="H97" s="61"/>
      <c r="I97" s="163" t="s">
        <v>33</v>
      </c>
      <c r="J97" s="162" t="str">
        <f>E21</f>
        <v>Radek Voce</v>
      </c>
      <c r="K97" s="61"/>
      <c r="L97" s="59"/>
    </row>
    <row r="98" spans="2:65" s="1" customFormat="1" ht="14.45" customHeight="1">
      <c r="B98" s="39"/>
      <c r="C98" s="63" t="s">
        <v>31</v>
      </c>
      <c r="D98" s="61"/>
      <c r="E98" s="61"/>
      <c r="F98" s="162" t="str">
        <f>IF(E18="","",E18)</f>
        <v/>
      </c>
      <c r="G98" s="61"/>
      <c r="H98" s="61"/>
      <c r="I98" s="161"/>
      <c r="J98" s="61"/>
      <c r="K98" s="61"/>
      <c r="L98" s="59"/>
    </row>
    <row r="99" spans="2:65" s="1" customFormat="1" ht="10.35" customHeight="1">
      <c r="B99" s="39"/>
      <c r="C99" s="61"/>
      <c r="D99" s="61"/>
      <c r="E99" s="61"/>
      <c r="F99" s="61"/>
      <c r="G99" s="61"/>
      <c r="H99" s="61"/>
      <c r="I99" s="161"/>
      <c r="J99" s="61"/>
      <c r="K99" s="61"/>
      <c r="L99" s="59"/>
    </row>
    <row r="100" spans="2:65" s="9" customFormat="1" ht="29.25" customHeight="1">
      <c r="B100" s="164"/>
      <c r="C100" s="165" t="s">
        <v>136</v>
      </c>
      <c r="D100" s="166" t="s">
        <v>56</v>
      </c>
      <c r="E100" s="166" t="s">
        <v>52</v>
      </c>
      <c r="F100" s="166" t="s">
        <v>137</v>
      </c>
      <c r="G100" s="166" t="s">
        <v>138</v>
      </c>
      <c r="H100" s="166" t="s">
        <v>139</v>
      </c>
      <c r="I100" s="167" t="s">
        <v>140</v>
      </c>
      <c r="J100" s="166" t="s">
        <v>107</v>
      </c>
      <c r="K100" s="168" t="s">
        <v>141</v>
      </c>
      <c r="L100" s="169"/>
      <c r="M100" s="79" t="s">
        <v>142</v>
      </c>
      <c r="N100" s="80" t="s">
        <v>41</v>
      </c>
      <c r="O100" s="80" t="s">
        <v>143</v>
      </c>
      <c r="P100" s="80" t="s">
        <v>144</v>
      </c>
      <c r="Q100" s="80" t="s">
        <v>145</v>
      </c>
      <c r="R100" s="80" t="s">
        <v>146</v>
      </c>
      <c r="S100" s="80" t="s">
        <v>147</v>
      </c>
      <c r="T100" s="81" t="s">
        <v>148</v>
      </c>
    </row>
    <row r="101" spans="2:65" s="1" customFormat="1" ht="29.25" customHeight="1">
      <c r="B101" s="39"/>
      <c r="C101" s="85" t="s">
        <v>108</v>
      </c>
      <c r="D101" s="61"/>
      <c r="E101" s="61"/>
      <c r="F101" s="61"/>
      <c r="G101" s="61"/>
      <c r="H101" s="61"/>
      <c r="I101" s="161"/>
      <c r="J101" s="170">
        <f>BK101</f>
        <v>0</v>
      </c>
      <c r="K101" s="61"/>
      <c r="L101" s="59"/>
      <c r="M101" s="82"/>
      <c r="N101" s="83"/>
      <c r="O101" s="83"/>
      <c r="P101" s="171">
        <f>P102+P364</f>
        <v>0</v>
      </c>
      <c r="Q101" s="83"/>
      <c r="R101" s="171">
        <f>R102+R364</f>
        <v>64.175963080000002</v>
      </c>
      <c r="S101" s="83"/>
      <c r="T101" s="172">
        <f>T102+T364</f>
        <v>45.972100160000004</v>
      </c>
      <c r="AT101" s="22" t="s">
        <v>70</v>
      </c>
      <c r="AU101" s="22" t="s">
        <v>109</v>
      </c>
      <c r="BK101" s="173">
        <f>BK102+BK364</f>
        <v>0</v>
      </c>
    </row>
    <row r="102" spans="2:65" s="10" customFormat="1" ht="37.35" customHeight="1">
      <c r="B102" s="174"/>
      <c r="C102" s="175"/>
      <c r="D102" s="176" t="s">
        <v>70</v>
      </c>
      <c r="E102" s="177" t="s">
        <v>149</v>
      </c>
      <c r="F102" s="177" t="s">
        <v>150</v>
      </c>
      <c r="G102" s="175"/>
      <c r="H102" s="175"/>
      <c r="I102" s="178"/>
      <c r="J102" s="179">
        <f>BK102</f>
        <v>0</v>
      </c>
      <c r="K102" s="175"/>
      <c r="L102" s="180"/>
      <c r="M102" s="181"/>
      <c r="N102" s="182"/>
      <c r="O102" s="182"/>
      <c r="P102" s="183">
        <f>P103+P127+P153+P188+P203+P263+P348+P361</f>
        <v>0</v>
      </c>
      <c r="Q102" s="182"/>
      <c r="R102" s="183">
        <f>R103+R127+R153+R188+R203+R263+R348+R361</f>
        <v>50.05123622</v>
      </c>
      <c r="S102" s="182"/>
      <c r="T102" s="184">
        <f>T103+T127+T153+T188+T203+T263+T348+T361</f>
        <v>37.106579000000004</v>
      </c>
      <c r="AR102" s="185" t="s">
        <v>79</v>
      </c>
      <c r="AT102" s="186" t="s">
        <v>70</v>
      </c>
      <c r="AU102" s="186" t="s">
        <v>71</v>
      </c>
      <c r="AY102" s="185" t="s">
        <v>151</v>
      </c>
      <c r="BK102" s="187">
        <f>BK103+BK127+BK153+BK188+BK203+BK263+BK348+BK361</f>
        <v>0</v>
      </c>
    </row>
    <row r="103" spans="2:65" s="10" customFormat="1" ht="19.899999999999999" customHeight="1">
      <c r="B103" s="174"/>
      <c r="C103" s="175"/>
      <c r="D103" s="188" t="s">
        <v>70</v>
      </c>
      <c r="E103" s="189" t="s">
        <v>79</v>
      </c>
      <c r="F103" s="189" t="s">
        <v>152</v>
      </c>
      <c r="G103" s="175"/>
      <c r="H103" s="175"/>
      <c r="I103" s="178"/>
      <c r="J103" s="190">
        <f>BK103</f>
        <v>0</v>
      </c>
      <c r="K103" s="175"/>
      <c r="L103" s="180"/>
      <c r="M103" s="181"/>
      <c r="N103" s="182"/>
      <c r="O103" s="182"/>
      <c r="P103" s="183">
        <f>SUM(P104:P126)</f>
        <v>0</v>
      </c>
      <c r="Q103" s="182"/>
      <c r="R103" s="183">
        <f>SUM(R104:R126)</f>
        <v>0</v>
      </c>
      <c r="S103" s="182"/>
      <c r="T103" s="184">
        <f>SUM(T104:T126)</f>
        <v>0</v>
      </c>
      <c r="AR103" s="185" t="s">
        <v>79</v>
      </c>
      <c r="AT103" s="186" t="s">
        <v>70</v>
      </c>
      <c r="AU103" s="186" t="s">
        <v>79</v>
      </c>
      <c r="AY103" s="185" t="s">
        <v>151</v>
      </c>
      <c r="BK103" s="187">
        <f>SUM(BK104:BK126)</f>
        <v>0</v>
      </c>
    </row>
    <row r="104" spans="2:65" s="1" customFormat="1" ht="40.15" customHeight="1">
      <c r="B104" s="39"/>
      <c r="C104" s="191" t="s">
        <v>79</v>
      </c>
      <c r="D104" s="191" t="s">
        <v>153</v>
      </c>
      <c r="E104" s="192" t="s">
        <v>154</v>
      </c>
      <c r="F104" s="193" t="s">
        <v>155</v>
      </c>
      <c r="G104" s="194" t="s">
        <v>156</v>
      </c>
      <c r="H104" s="195">
        <v>1.323</v>
      </c>
      <c r="I104" s="196"/>
      <c r="J104" s="197">
        <f>ROUND(I104*H104,2)</f>
        <v>0</v>
      </c>
      <c r="K104" s="193" t="s">
        <v>157</v>
      </c>
      <c r="L104" s="59"/>
      <c r="M104" s="198" t="s">
        <v>21</v>
      </c>
      <c r="N104" s="199" t="s">
        <v>42</v>
      </c>
      <c r="O104" s="40"/>
      <c r="P104" s="200">
        <f>O104*H104</f>
        <v>0</v>
      </c>
      <c r="Q104" s="200">
        <v>0</v>
      </c>
      <c r="R104" s="200">
        <f>Q104*H104</f>
        <v>0</v>
      </c>
      <c r="S104" s="200">
        <v>0</v>
      </c>
      <c r="T104" s="201">
        <f>S104*H104</f>
        <v>0</v>
      </c>
      <c r="AR104" s="22" t="s">
        <v>158</v>
      </c>
      <c r="AT104" s="22" t="s">
        <v>153</v>
      </c>
      <c r="AU104" s="22" t="s">
        <v>81</v>
      </c>
      <c r="AY104" s="22" t="s">
        <v>151</v>
      </c>
      <c r="BE104" s="202">
        <f>IF(N104="základní",J104,0)</f>
        <v>0</v>
      </c>
      <c r="BF104" s="202">
        <f>IF(N104="snížená",J104,0)</f>
        <v>0</v>
      </c>
      <c r="BG104" s="202">
        <f>IF(N104="zákl. přenesená",J104,0)</f>
        <v>0</v>
      </c>
      <c r="BH104" s="202">
        <f>IF(N104="sníž. přenesená",J104,0)</f>
        <v>0</v>
      </c>
      <c r="BI104" s="202">
        <f>IF(N104="nulová",J104,0)</f>
        <v>0</v>
      </c>
      <c r="BJ104" s="22" t="s">
        <v>79</v>
      </c>
      <c r="BK104" s="202">
        <f>ROUND(I104*H104,2)</f>
        <v>0</v>
      </c>
      <c r="BL104" s="22" t="s">
        <v>158</v>
      </c>
      <c r="BM104" s="22" t="s">
        <v>159</v>
      </c>
    </row>
    <row r="105" spans="2:65" s="1" customFormat="1" ht="67.5">
      <c r="B105" s="39"/>
      <c r="C105" s="61"/>
      <c r="D105" s="203" t="s">
        <v>160</v>
      </c>
      <c r="E105" s="61"/>
      <c r="F105" s="204" t="s">
        <v>161</v>
      </c>
      <c r="G105" s="61"/>
      <c r="H105" s="61"/>
      <c r="I105" s="161"/>
      <c r="J105" s="61"/>
      <c r="K105" s="61"/>
      <c r="L105" s="59"/>
      <c r="M105" s="205"/>
      <c r="N105" s="40"/>
      <c r="O105" s="40"/>
      <c r="P105" s="40"/>
      <c r="Q105" s="40"/>
      <c r="R105" s="40"/>
      <c r="S105" s="40"/>
      <c r="T105" s="76"/>
      <c r="AT105" s="22" t="s">
        <v>160</v>
      </c>
      <c r="AU105" s="22" t="s">
        <v>81</v>
      </c>
    </row>
    <row r="106" spans="2:65" s="11" customFormat="1">
      <c r="B106" s="206"/>
      <c r="C106" s="207"/>
      <c r="D106" s="208" t="s">
        <v>162</v>
      </c>
      <c r="E106" s="209" t="s">
        <v>21</v>
      </c>
      <c r="F106" s="210" t="s">
        <v>163</v>
      </c>
      <c r="G106" s="207"/>
      <c r="H106" s="211">
        <v>1.323</v>
      </c>
      <c r="I106" s="212"/>
      <c r="J106" s="207"/>
      <c r="K106" s="207"/>
      <c r="L106" s="213"/>
      <c r="M106" s="214"/>
      <c r="N106" s="215"/>
      <c r="O106" s="215"/>
      <c r="P106" s="215"/>
      <c r="Q106" s="215"/>
      <c r="R106" s="215"/>
      <c r="S106" s="215"/>
      <c r="T106" s="216"/>
      <c r="AT106" s="217" t="s">
        <v>162</v>
      </c>
      <c r="AU106" s="217" t="s">
        <v>81</v>
      </c>
      <c r="AV106" s="11" t="s">
        <v>81</v>
      </c>
      <c r="AW106" s="11" t="s">
        <v>35</v>
      </c>
      <c r="AX106" s="11" t="s">
        <v>79</v>
      </c>
      <c r="AY106" s="217" t="s">
        <v>151</v>
      </c>
    </row>
    <row r="107" spans="2:65" s="1" customFormat="1" ht="40.15" customHeight="1">
      <c r="B107" s="39"/>
      <c r="C107" s="191" t="s">
        <v>81</v>
      </c>
      <c r="D107" s="191" t="s">
        <v>153</v>
      </c>
      <c r="E107" s="192" t="s">
        <v>164</v>
      </c>
      <c r="F107" s="193" t="s">
        <v>165</v>
      </c>
      <c r="G107" s="194" t="s">
        <v>156</v>
      </c>
      <c r="H107" s="195">
        <v>7.6109999999999998</v>
      </c>
      <c r="I107" s="196"/>
      <c r="J107" s="197">
        <f>ROUND(I107*H107,2)</f>
        <v>0</v>
      </c>
      <c r="K107" s="193" t="s">
        <v>157</v>
      </c>
      <c r="L107" s="59"/>
      <c r="M107" s="198" t="s">
        <v>21</v>
      </c>
      <c r="N107" s="199" t="s">
        <v>42</v>
      </c>
      <c r="O107" s="40"/>
      <c r="P107" s="200">
        <f>O107*H107</f>
        <v>0</v>
      </c>
      <c r="Q107" s="200">
        <v>0</v>
      </c>
      <c r="R107" s="200">
        <f>Q107*H107</f>
        <v>0</v>
      </c>
      <c r="S107" s="200">
        <v>0</v>
      </c>
      <c r="T107" s="201">
        <f>S107*H107</f>
        <v>0</v>
      </c>
      <c r="AR107" s="22" t="s">
        <v>158</v>
      </c>
      <c r="AT107" s="22" t="s">
        <v>153</v>
      </c>
      <c r="AU107" s="22" t="s">
        <v>81</v>
      </c>
      <c r="AY107" s="22" t="s">
        <v>151</v>
      </c>
      <c r="BE107" s="202">
        <f>IF(N107="základní",J107,0)</f>
        <v>0</v>
      </c>
      <c r="BF107" s="202">
        <f>IF(N107="snížená",J107,0)</f>
        <v>0</v>
      </c>
      <c r="BG107" s="202">
        <f>IF(N107="zákl. přenesená",J107,0)</f>
        <v>0</v>
      </c>
      <c r="BH107" s="202">
        <f>IF(N107="sníž. přenesená",J107,0)</f>
        <v>0</v>
      </c>
      <c r="BI107" s="202">
        <f>IF(N107="nulová",J107,0)</f>
        <v>0</v>
      </c>
      <c r="BJ107" s="22" t="s">
        <v>79</v>
      </c>
      <c r="BK107" s="202">
        <f>ROUND(I107*H107,2)</f>
        <v>0</v>
      </c>
      <c r="BL107" s="22" t="s">
        <v>158</v>
      </c>
      <c r="BM107" s="22" t="s">
        <v>166</v>
      </c>
    </row>
    <row r="108" spans="2:65" s="1" customFormat="1" ht="67.5">
      <c r="B108" s="39"/>
      <c r="C108" s="61"/>
      <c r="D108" s="203" t="s">
        <v>160</v>
      </c>
      <c r="E108" s="61"/>
      <c r="F108" s="204" t="s">
        <v>167</v>
      </c>
      <c r="G108" s="61"/>
      <c r="H108" s="61"/>
      <c r="I108" s="161"/>
      <c r="J108" s="61"/>
      <c r="K108" s="61"/>
      <c r="L108" s="59"/>
      <c r="M108" s="205"/>
      <c r="N108" s="40"/>
      <c r="O108" s="40"/>
      <c r="P108" s="40"/>
      <c r="Q108" s="40"/>
      <c r="R108" s="40"/>
      <c r="S108" s="40"/>
      <c r="T108" s="76"/>
      <c r="AT108" s="22" t="s">
        <v>160</v>
      </c>
      <c r="AU108" s="22" t="s">
        <v>81</v>
      </c>
    </row>
    <row r="109" spans="2:65" s="11" customFormat="1">
      <c r="B109" s="206"/>
      <c r="C109" s="207"/>
      <c r="D109" s="203" t="s">
        <v>162</v>
      </c>
      <c r="E109" s="218" t="s">
        <v>21</v>
      </c>
      <c r="F109" s="219" t="s">
        <v>168</v>
      </c>
      <c r="G109" s="207"/>
      <c r="H109" s="220">
        <v>2.6970000000000001</v>
      </c>
      <c r="I109" s="212"/>
      <c r="J109" s="207"/>
      <c r="K109" s="207"/>
      <c r="L109" s="213"/>
      <c r="M109" s="214"/>
      <c r="N109" s="215"/>
      <c r="O109" s="215"/>
      <c r="P109" s="215"/>
      <c r="Q109" s="215"/>
      <c r="R109" s="215"/>
      <c r="S109" s="215"/>
      <c r="T109" s="216"/>
      <c r="AT109" s="217" t="s">
        <v>162</v>
      </c>
      <c r="AU109" s="217" t="s">
        <v>81</v>
      </c>
      <c r="AV109" s="11" t="s">
        <v>81</v>
      </c>
      <c r="AW109" s="11" t="s">
        <v>35</v>
      </c>
      <c r="AX109" s="11" t="s">
        <v>71</v>
      </c>
      <c r="AY109" s="217" t="s">
        <v>151</v>
      </c>
    </row>
    <row r="110" spans="2:65" s="11" customFormat="1">
      <c r="B110" s="206"/>
      <c r="C110" s="207"/>
      <c r="D110" s="203" t="s">
        <v>162</v>
      </c>
      <c r="E110" s="218" t="s">
        <v>21</v>
      </c>
      <c r="F110" s="219" t="s">
        <v>169</v>
      </c>
      <c r="G110" s="207"/>
      <c r="H110" s="220">
        <v>4.9139999999999997</v>
      </c>
      <c r="I110" s="212"/>
      <c r="J110" s="207"/>
      <c r="K110" s="207"/>
      <c r="L110" s="213"/>
      <c r="M110" s="214"/>
      <c r="N110" s="215"/>
      <c r="O110" s="215"/>
      <c r="P110" s="215"/>
      <c r="Q110" s="215"/>
      <c r="R110" s="215"/>
      <c r="S110" s="215"/>
      <c r="T110" s="216"/>
      <c r="AT110" s="217" t="s">
        <v>162</v>
      </c>
      <c r="AU110" s="217" t="s">
        <v>81</v>
      </c>
      <c r="AV110" s="11" t="s">
        <v>81</v>
      </c>
      <c r="AW110" s="11" t="s">
        <v>35</v>
      </c>
      <c r="AX110" s="11" t="s">
        <v>71</v>
      </c>
      <c r="AY110" s="217" t="s">
        <v>151</v>
      </c>
    </row>
    <row r="111" spans="2:65" s="12" customFormat="1">
      <c r="B111" s="221"/>
      <c r="C111" s="222"/>
      <c r="D111" s="208" t="s">
        <v>162</v>
      </c>
      <c r="E111" s="223" t="s">
        <v>21</v>
      </c>
      <c r="F111" s="224" t="s">
        <v>170</v>
      </c>
      <c r="G111" s="222"/>
      <c r="H111" s="225">
        <v>7.6109999999999998</v>
      </c>
      <c r="I111" s="226"/>
      <c r="J111" s="222"/>
      <c r="K111" s="222"/>
      <c r="L111" s="227"/>
      <c r="M111" s="228"/>
      <c r="N111" s="229"/>
      <c r="O111" s="229"/>
      <c r="P111" s="229"/>
      <c r="Q111" s="229"/>
      <c r="R111" s="229"/>
      <c r="S111" s="229"/>
      <c r="T111" s="230"/>
      <c r="AT111" s="231" t="s">
        <v>162</v>
      </c>
      <c r="AU111" s="231" t="s">
        <v>81</v>
      </c>
      <c r="AV111" s="12" t="s">
        <v>158</v>
      </c>
      <c r="AW111" s="12" t="s">
        <v>35</v>
      </c>
      <c r="AX111" s="12" t="s">
        <v>79</v>
      </c>
      <c r="AY111" s="231" t="s">
        <v>151</v>
      </c>
    </row>
    <row r="112" spans="2:65" s="1" customFormat="1" ht="40.15" customHeight="1">
      <c r="B112" s="39"/>
      <c r="C112" s="191" t="s">
        <v>171</v>
      </c>
      <c r="D112" s="191" t="s">
        <v>153</v>
      </c>
      <c r="E112" s="192" t="s">
        <v>172</v>
      </c>
      <c r="F112" s="193" t="s">
        <v>173</v>
      </c>
      <c r="G112" s="194" t="s">
        <v>156</v>
      </c>
      <c r="H112" s="195">
        <v>4.0199999999999996</v>
      </c>
      <c r="I112" s="196"/>
      <c r="J112" s="197">
        <f>ROUND(I112*H112,2)</f>
        <v>0</v>
      </c>
      <c r="K112" s="193" t="s">
        <v>157</v>
      </c>
      <c r="L112" s="59"/>
      <c r="M112" s="198" t="s">
        <v>21</v>
      </c>
      <c r="N112" s="199" t="s">
        <v>42</v>
      </c>
      <c r="O112" s="40"/>
      <c r="P112" s="200">
        <f>O112*H112</f>
        <v>0</v>
      </c>
      <c r="Q112" s="200">
        <v>0</v>
      </c>
      <c r="R112" s="200">
        <f>Q112*H112</f>
        <v>0</v>
      </c>
      <c r="S112" s="200">
        <v>0</v>
      </c>
      <c r="T112" s="201">
        <f>S112*H112</f>
        <v>0</v>
      </c>
      <c r="AR112" s="22" t="s">
        <v>158</v>
      </c>
      <c r="AT112" s="22" t="s">
        <v>153</v>
      </c>
      <c r="AU112" s="22" t="s">
        <v>81</v>
      </c>
      <c r="AY112" s="22" t="s">
        <v>151</v>
      </c>
      <c r="BE112" s="202">
        <f>IF(N112="základní",J112,0)</f>
        <v>0</v>
      </c>
      <c r="BF112" s="202">
        <f>IF(N112="snížená",J112,0)</f>
        <v>0</v>
      </c>
      <c r="BG112" s="202">
        <f>IF(N112="zákl. přenesená",J112,0)</f>
        <v>0</v>
      </c>
      <c r="BH112" s="202">
        <f>IF(N112="sníž. přenesená",J112,0)</f>
        <v>0</v>
      </c>
      <c r="BI112" s="202">
        <f>IF(N112="nulová",J112,0)</f>
        <v>0</v>
      </c>
      <c r="BJ112" s="22" t="s">
        <v>79</v>
      </c>
      <c r="BK112" s="202">
        <f>ROUND(I112*H112,2)</f>
        <v>0</v>
      </c>
      <c r="BL112" s="22" t="s">
        <v>158</v>
      </c>
      <c r="BM112" s="22" t="s">
        <v>174</v>
      </c>
    </row>
    <row r="113" spans="2:65" s="1" customFormat="1" ht="229.5">
      <c r="B113" s="39"/>
      <c r="C113" s="61"/>
      <c r="D113" s="203" t="s">
        <v>160</v>
      </c>
      <c r="E113" s="61"/>
      <c r="F113" s="204" t="s">
        <v>175</v>
      </c>
      <c r="G113" s="61"/>
      <c r="H113" s="61"/>
      <c r="I113" s="161"/>
      <c r="J113" s="61"/>
      <c r="K113" s="61"/>
      <c r="L113" s="59"/>
      <c r="M113" s="205"/>
      <c r="N113" s="40"/>
      <c r="O113" s="40"/>
      <c r="P113" s="40"/>
      <c r="Q113" s="40"/>
      <c r="R113" s="40"/>
      <c r="S113" s="40"/>
      <c r="T113" s="76"/>
      <c r="AT113" s="22" t="s">
        <v>160</v>
      </c>
      <c r="AU113" s="22" t="s">
        <v>81</v>
      </c>
    </row>
    <row r="114" spans="2:65" s="11" customFormat="1">
      <c r="B114" s="206"/>
      <c r="C114" s="207"/>
      <c r="D114" s="203" t="s">
        <v>162</v>
      </c>
      <c r="E114" s="218" t="s">
        <v>21</v>
      </c>
      <c r="F114" s="219" t="s">
        <v>176</v>
      </c>
      <c r="G114" s="207"/>
      <c r="H114" s="220">
        <v>2.6970000000000001</v>
      </c>
      <c r="I114" s="212"/>
      <c r="J114" s="207"/>
      <c r="K114" s="207"/>
      <c r="L114" s="213"/>
      <c r="M114" s="214"/>
      <c r="N114" s="215"/>
      <c r="O114" s="215"/>
      <c r="P114" s="215"/>
      <c r="Q114" s="215"/>
      <c r="R114" s="215"/>
      <c r="S114" s="215"/>
      <c r="T114" s="216"/>
      <c r="AT114" s="217" t="s">
        <v>162</v>
      </c>
      <c r="AU114" s="217" t="s">
        <v>81</v>
      </c>
      <c r="AV114" s="11" t="s">
        <v>81</v>
      </c>
      <c r="AW114" s="11" t="s">
        <v>35</v>
      </c>
      <c r="AX114" s="11" t="s">
        <v>71</v>
      </c>
      <c r="AY114" s="217" t="s">
        <v>151</v>
      </c>
    </row>
    <row r="115" spans="2:65" s="11" customFormat="1">
      <c r="B115" s="206"/>
      <c r="C115" s="207"/>
      <c r="D115" s="203" t="s">
        <v>162</v>
      </c>
      <c r="E115" s="218" t="s">
        <v>21</v>
      </c>
      <c r="F115" s="219" t="s">
        <v>177</v>
      </c>
      <c r="G115" s="207"/>
      <c r="H115" s="220">
        <v>1.323</v>
      </c>
      <c r="I115" s="212"/>
      <c r="J115" s="207"/>
      <c r="K115" s="207"/>
      <c r="L115" s="213"/>
      <c r="M115" s="214"/>
      <c r="N115" s="215"/>
      <c r="O115" s="215"/>
      <c r="P115" s="215"/>
      <c r="Q115" s="215"/>
      <c r="R115" s="215"/>
      <c r="S115" s="215"/>
      <c r="T115" s="216"/>
      <c r="AT115" s="217" t="s">
        <v>162</v>
      </c>
      <c r="AU115" s="217" t="s">
        <v>81</v>
      </c>
      <c r="AV115" s="11" t="s">
        <v>81</v>
      </c>
      <c r="AW115" s="11" t="s">
        <v>35</v>
      </c>
      <c r="AX115" s="11" t="s">
        <v>71</v>
      </c>
      <c r="AY115" s="217" t="s">
        <v>151</v>
      </c>
    </row>
    <row r="116" spans="2:65" s="12" customFormat="1">
      <c r="B116" s="221"/>
      <c r="C116" s="222"/>
      <c r="D116" s="208" t="s">
        <v>162</v>
      </c>
      <c r="E116" s="223" t="s">
        <v>21</v>
      </c>
      <c r="F116" s="224" t="s">
        <v>170</v>
      </c>
      <c r="G116" s="222"/>
      <c r="H116" s="225">
        <v>4.0199999999999996</v>
      </c>
      <c r="I116" s="226"/>
      <c r="J116" s="222"/>
      <c r="K116" s="222"/>
      <c r="L116" s="227"/>
      <c r="M116" s="228"/>
      <c r="N116" s="229"/>
      <c r="O116" s="229"/>
      <c r="P116" s="229"/>
      <c r="Q116" s="229"/>
      <c r="R116" s="229"/>
      <c r="S116" s="229"/>
      <c r="T116" s="230"/>
      <c r="AT116" s="231" t="s">
        <v>162</v>
      </c>
      <c r="AU116" s="231" t="s">
        <v>81</v>
      </c>
      <c r="AV116" s="12" t="s">
        <v>158</v>
      </c>
      <c r="AW116" s="12" t="s">
        <v>35</v>
      </c>
      <c r="AX116" s="12" t="s">
        <v>79</v>
      </c>
      <c r="AY116" s="231" t="s">
        <v>151</v>
      </c>
    </row>
    <row r="117" spans="2:65" s="1" customFormat="1" ht="28.9" customHeight="1">
      <c r="B117" s="39"/>
      <c r="C117" s="191" t="s">
        <v>158</v>
      </c>
      <c r="D117" s="191" t="s">
        <v>153</v>
      </c>
      <c r="E117" s="192" t="s">
        <v>178</v>
      </c>
      <c r="F117" s="193" t="s">
        <v>179</v>
      </c>
      <c r="G117" s="194" t="s">
        <v>156</v>
      </c>
      <c r="H117" s="195">
        <v>4.0199999999999996</v>
      </c>
      <c r="I117" s="196"/>
      <c r="J117" s="197">
        <f>ROUND(I117*H117,2)</f>
        <v>0</v>
      </c>
      <c r="K117" s="193" t="s">
        <v>157</v>
      </c>
      <c r="L117" s="59"/>
      <c r="M117" s="198" t="s">
        <v>21</v>
      </c>
      <c r="N117" s="199" t="s">
        <v>42</v>
      </c>
      <c r="O117" s="40"/>
      <c r="P117" s="200">
        <f>O117*H117</f>
        <v>0</v>
      </c>
      <c r="Q117" s="200">
        <v>0</v>
      </c>
      <c r="R117" s="200">
        <f>Q117*H117</f>
        <v>0</v>
      </c>
      <c r="S117" s="200">
        <v>0</v>
      </c>
      <c r="T117" s="201">
        <f>S117*H117</f>
        <v>0</v>
      </c>
      <c r="AR117" s="22" t="s">
        <v>158</v>
      </c>
      <c r="AT117" s="22" t="s">
        <v>153</v>
      </c>
      <c r="AU117" s="22" t="s">
        <v>81</v>
      </c>
      <c r="AY117" s="22" t="s">
        <v>151</v>
      </c>
      <c r="BE117" s="202">
        <f>IF(N117="základní",J117,0)</f>
        <v>0</v>
      </c>
      <c r="BF117" s="202">
        <f>IF(N117="snížená",J117,0)</f>
        <v>0</v>
      </c>
      <c r="BG117" s="202">
        <f>IF(N117="zákl. přenesená",J117,0)</f>
        <v>0</v>
      </c>
      <c r="BH117" s="202">
        <f>IF(N117="sníž. přenesená",J117,0)</f>
        <v>0</v>
      </c>
      <c r="BI117" s="202">
        <f>IF(N117="nulová",J117,0)</f>
        <v>0</v>
      </c>
      <c r="BJ117" s="22" t="s">
        <v>79</v>
      </c>
      <c r="BK117" s="202">
        <f>ROUND(I117*H117,2)</f>
        <v>0</v>
      </c>
      <c r="BL117" s="22" t="s">
        <v>158</v>
      </c>
      <c r="BM117" s="22" t="s">
        <v>180</v>
      </c>
    </row>
    <row r="118" spans="2:65" s="1" customFormat="1" ht="175.5">
      <c r="B118" s="39"/>
      <c r="C118" s="61"/>
      <c r="D118" s="208" t="s">
        <v>160</v>
      </c>
      <c r="E118" s="61"/>
      <c r="F118" s="232" t="s">
        <v>181</v>
      </c>
      <c r="G118" s="61"/>
      <c r="H118" s="61"/>
      <c r="I118" s="161"/>
      <c r="J118" s="61"/>
      <c r="K118" s="61"/>
      <c r="L118" s="59"/>
      <c r="M118" s="205"/>
      <c r="N118" s="40"/>
      <c r="O118" s="40"/>
      <c r="P118" s="40"/>
      <c r="Q118" s="40"/>
      <c r="R118" s="40"/>
      <c r="S118" s="40"/>
      <c r="T118" s="76"/>
      <c r="AT118" s="22" t="s">
        <v>160</v>
      </c>
      <c r="AU118" s="22" t="s">
        <v>81</v>
      </c>
    </row>
    <row r="119" spans="2:65" s="1" customFormat="1" ht="20.45" customHeight="1">
      <c r="B119" s="39"/>
      <c r="C119" s="191" t="s">
        <v>182</v>
      </c>
      <c r="D119" s="191" t="s">
        <v>153</v>
      </c>
      <c r="E119" s="192" t="s">
        <v>183</v>
      </c>
      <c r="F119" s="193" t="s">
        <v>184</v>
      </c>
      <c r="G119" s="194" t="s">
        <v>156</v>
      </c>
      <c r="H119" s="195">
        <v>4.0199999999999996</v>
      </c>
      <c r="I119" s="196"/>
      <c r="J119" s="197">
        <f>ROUND(I119*H119,2)</f>
        <v>0</v>
      </c>
      <c r="K119" s="193" t="s">
        <v>157</v>
      </c>
      <c r="L119" s="59"/>
      <c r="M119" s="198" t="s">
        <v>21</v>
      </c>
      <c r="N119" s="199" t="s">
        <v>42</v>
      </c>
      <c r="O119" s="40"/>
      <c r="P119" s="200">
        <f>O119*H119</f>
        <v>0</v>
      </c>
      <c r="Q119" s="200">
        <v>0</v>
      </c>
      <c r="R119" s="200">
        <f>Q119*H119</f>
        <v>0</v>
      </c>
      <c r="S119" s="200">
        <v>0</v>
      </c>
      <c r="T119" s="201">
        <f>S119*H119</f>
        <v>0</v>
      </c>
      <c r="AR119" s="22" t="s">
        <v>158</v>
      </c>
      <c r="AT119" s="22" t="s">
        <v>153</v>
      </c>
      <c r="AU119" s="22" t="s">
        <v>81</v>
      </c>
      <c r="AY119" s="22" t="s">
        <v>151</v>
      </c>
      <c r="BE119" s="202">
        <f>IF(N119="základní",J119,0)</f>
        <v>0</v>
      </c>
      <c r="BF119" s="202">
        <f>IF(N119="snížená",J119,0)</f>
        <v>0</v>
      </c>
      <c r="BG119" s="202">
        <f>IF(N119="zákl. přenesená",J119,0)</f>
        <v>0</v>
      </c>
      <c r="BH119" s="202">
        <f>IF(N119="sníž. přenesená",J119,0)</f>
        <v>0</v>
      </c>
      <c r="BI119" s="202">
        <f>IF(N119="nulová",J119,0)</f>
        <v>0</v>
      </c>
      <c r="BJ119" s="22" t="s">
        <v>79</v>
      </c>
      <c r="BK119" s="202">
        <f>ROUND(I119*H119,2)</f>
        <v>0</v>
      </c>
      <c r="BL119" s="22" t="s">
        <v>158</v>
      </c>
      <c r="BM119" s="22" t="s">
        <v>185</v>
      </c>
    </row>
    <row r="120" spans="2:65" s="1" customFormat="1" ht="337.5">
      <c r="B120" s="39"/>
      <c r="C120" s="61"/>
      <c r="D120" s="208" t="s">
        <v>160</v>
      </c>
      <c r="E120" s="61"/>
      <c r="F120" s="232" t="s">
        <v>186</v>
      </c>
      <c r="G120" s="61"/>
      <c r="H120" s="61"/>
      <c r="I120" s="161"/>
      <c r="J120" s="61"/>
      <c r="K120" s="61"/>
      <c r="L120" s="59"/>
      <c r="M120" s="205"/>
      <c r="N120" s="40"/>
      <c r="O120" s="40"/>
      <c r="P120" s="40"/>
      <c r="Q120" s="40"/>
      <c r="R120" s="40"/>
      <c r="S120" s="40"/>
      <c r="T120" s="76"/>
      <c r="AT120" s="22" t="s">
        <v>160</v>
      </c>
      <c r="AU120" s="22" t="s">
        <v>81</v>
      </c>
    </row>
    <row r="121" spans="2:65" s="1" customFormat="1" ht="20.45" customHeight="1">
      <c r="B121" s="39"/>
      <c r="C121" s="191" t="s">
        <v>187</v>
      </c>
      <c r="D121" s="191" t="s">
        <v>153</v>
      </c>
      <c r="E121" s="192" t="s">
        <v>188</v>
      </c>
      <c r="F121" s="193" t="s">
        <v>189</v>
      </c>
      <c r="G121" s="194" t="s">
        <v>190</v>
      </c>
      <c r="H121" s="195">
        <v>7.2359999999999998</v>
      </c>
      <c r="I121" s="196"/>
      <c r="J121" s="197">
        <f>ROUND(I121*H121,2)</f>
        <v>0</v>
      </c>
      <c r="K121" s="193" t="s">
        <v>157</v>
      </c>
      <c r="L121" s="59"/>
      <c r="M121" s="198" t="s">
        <v>21</v>
      </c>
      <c r="N121" s="199" t="s">
        <v>42</v>
      </c>
      <c r="O121" s="40"/>
      <c r="P121" s="200">
        <f>O121*H121</f>
        <v>0</v>
      </c>
      <c r="Q121" s="200">
        <v>0</v>
      </c>
      <c r="R121" s="200">
        <f>Q121*H121</f>
        <v>0</v>
      </c>
      <c r="S121" s="200">
        <v>0</v>
      </c>
      <c r="T121" s="201">
        <f>S121*H121</f>
        <v>0</v>
      </c>
      <c r="AR121" s="22" t="s">
        <v>158</v>
      </c>
      <c r="AT121" s="22" t="s">
        <v>153</v>
      </c>
      <c r="AU121" s="22" t="s">
        <v>81</v>
      </c>
      <c r="AY121" s="22" t="s">
        <v>151</v>
      </c>
      <c r="BE121" s="202">
        <f>IF(N121="základní",J121,0)</f>
        <v>0</v>
      </c>
      <c r="BF121" s="202">
        <f>IF(N121="snížená",J121,0)</f>
        <v>0</v>
      </c>
      <c r="BG121" s="202">
        <f>IF(N121="zákl. přenesená",J121,0)</f>
        <v>0</v>
      </c>
      <c r="BH121" s="202">
        <f>IF(N121="sníž. přenesená",J121,0)</f>
        <v>0</v>
      </c>
      <c r="BI121" s="202">
        <f>IF(N121="nulová",J121,0)</f>
        <v>0</v>
      </c>
      <c r="BJ121" s="22" t="s">
        <v>79</v>
      </c>
      <c r="BK121" s="202">
        <f>ROUND(I121*H121,2)</f>
        <v>0</v>
      </c>
      <c r="BL121" s="22" t="s">
        <v>158</v>
      </c>
      <c r="BM121" s="22" t="s">
        <v>191</v>
      </c>
    </row>
    <row r="122" spans="2:65" s="1" customFormat="1" ht="337.5">
      <c r="B122" s="39"/>
      <c r="C122" s="61"/>
      <c r="D122" s="203" t="s">
        <v>160</v>
      </c>
      <c r="E122" s="61"/>
      <c r="F122" s="204" t="s">
        <v>186</v>
      </c>
      <c r="G122" s="61"/>
      <c r="H122" s="61"/>
      <c r="I122" s="161"/>
      <c r="J122" s="61"/>
      <c r="K122" s="61"/>
      <c r="L122" s="59"/>
      <c r="M122" s="205"/>
      <c r="N122" s="40"/>
      <c r="O122" s="40"/>
      <c r="P122" s="40"/>
      <c r="Q122" s="40"/>
      <c r="R122" s="40"/>
      <c r="S122" s="40"/>
      <c r="T122" s="76"/>
      <c r="AT122" s="22" t="s">
        <v>160</v>
      </c>
      <c r="AU122" s="22" t="s">
        <v>81</v>
      </c>
    </row>
    <row r="123" spans="2:65" s="11" customFormat="1">
      <c r="B123" s="206"/>
      <c r="C123" s="207"/>
      <c r="D123" s="208" t="s">
        <v>162</v>
      </c>
      <c r="E123" s="207"/>
      <c r="F123" s="210" t="s">
        <v>192</v>
      </c>
      <c r="G123" s="207"/>
      <c r="H123" s="211">
        <v>7.2359999999999998</v>
      </c>
      <c r="I123" s="212"/>
      <c r="J123" s="207"/>
      <c r="K123" s="207"/>
      <c r="L123" s="213"/>
      <c r="M123" s="214"/>
      <c r="N123" s="215"/>
      <c r="O123" s="215"/>
      <c r="P123" s="215"/>
      <c r="Q123" s="215"/>
      <c r="R123" s="215"/>
      <c r="S123" s="215"/>
      <c r="T123" s="216"/>
      <c r="AT123" s="217" t="s">
        <v>162</v>
      </c>
      <c r="AU123" s="217" t="s">
        <v>81</v>
      </c>
      <c r="AV123" s="11" t="s">
        <v>81</v>
      </c>
      <c r="AW123" s="11" t="s">
        <v>6</v>
      </c>
      <c r="AX123" s="11" t="s">
        <v>79</v>
      </c>
      <c r="AY123" s="217" t="s">
        <v>151</v>
      </c>
    </row>
    <row r="124" spans="2:65" s="1" customFormat="1" ht="28.9" customHeight="1">
      <c r="B124" s="39"/>
      <c r="C124" s="191" t="s">
        <v>193</v>
      </c>
      <c r="D124" s="191" t="s">
        <v>153</v>
      </c>
      <c r="E124" s="192" t="s">
        <v>194</v>
      </c>
      <c r="F124" s="193" t="s">
        <v>195</v>
      </c>
      <c r="G124" s="194" t="s">
        <v>156</v>
      </c>
      <c r="H124" s="195">
        <v>4.9139999999999997</v>
      </c>
      <c r="I124" s="196"/>
      <c r="J124" s="197">
        <f>ROUND(I124*H124,2)</f>
        <v>0</v>
      </c>
      <c r="K124" s="193" t="s">
        <v>157</v>
      </c>
      <c r="L124" s="59"/>
      <c r="M124" s="198" t="s">
        <v>21</v>
      </c>
      <c r="N124" s="199" t="s">
        <v>42</v>
      </c>
      <c r="O124" s="40"/>
      <c r="P124" s="200">
        <f>O124*H124</f>
        <v>0</v>
      </c>
      <c r="Q124" s="200">
        <v>0</v>
      </c>
      <c r="R124" s="200">
        <f>Q124*H124</f>
        <v>0</v>
      </c>
      <c r="S124" s="200">
        <v>0</v>
      </c>
      <c r="T124" s="201">
        <f>S124*H124</f>
        <v>0</v>
      </c>
      <c r="AR124" s="22" t="s">
        <v>158</v>
      </c>
      <c r="AT124" s="22" t="s">
        <v>153</v>
      </c>
      <c r="AU124" s="22" t="s">
        <v>81</v>
      </c>
      <c r="AY124" s="22" t="s">
        <v>151</v>
      </c>
      <c r="BE124" s="202">
        <f>IF(N124="základní",J124,0)</f>
        <v>0</v>
      </c>
      <c r="BF124" s="202">
        <f>IF(N124="snížená",J124,0)</f>
        <v>0</v>
      </c>
      <c r="BG124" s="202">
        <f>IF(N124="zákl. přenesená",J124,0)</f>
        <v>0</v>
      </c>
      <c r="BH124" s="202">
        <f>IF(N124="sníž. přenesená",J124,0)</f>
        <v>0</v>
      </c>
      <c r="BI124" s="202">
        <f>IF(N124="nulová",J124,0)</f>
        <v>0</v>
      </c>
      <c r="BJ124" s="22" t="s">
        <v>79</v>
      </c>
      <c r="BK124" s="202">
        <f>ROUND(I124*H124,2)</f>
        <v>0</v>
      </c>
      <c r="BL124" s="22" t="s">
        <v>158</v>
      </c>
      <c r="BM124" s="22" t="s">
        <v>196</v>
      </c>
    </row>
    <row r="125" spans="2:65" s="1" customFormat="1" ht="409.5">
      <c r="B125" s="39"/>
      <c r="C125" s="61"/>
      <c r="D125" s="203" t="s">
        <v>160</v>
      </c>
      <c r="E125" s="61"/>
      <c r="F125" s="233" t="s">
        <v>197</v>
      </c>
      <c r="G125" s="61"/>
      <c r="H125" s="61"/>
      <c r="I125" s="161"/>
      <c r="J125" s="61"/>
      <c r="K125" s="61"/>
      <c r="L125" s="59"/>
      <c r="M125" s="205"/>
      <c r="N125" s="40"/>
      <c r="O125" s="40"/>
      <c r="P125" s="40"/>
      <c r="Q125" s="40"/>
      <c r="R125" s="40"/>
      <c r="S125" s="40"/>
      <c r="T125" s="76"/>
      <c r="AT125" s="22" t="s">
        <v>160</v>
      </c>
      <c r="AU125" s="22" t="s">
        <v>81</v>
      </c>
    </row>
    <row r="126" spans="2:65" s="11" customFormat="1">
      <c r="B126" s="206"/>
      <c r="C126" s="207"/>
      <c r="D126" s="203" t="s">
        <v>162</v>
      </c>
      <c r="E126" s="218" t="s">
        <v>21</v>
      </c>
      <c r="F126" s="219" t="s">
        <v>169</v>
      </c>
      <c r="G126" s="207"/>
      <c r="H126" s="220">
        <v>4.9139999999999997</v>
      </c>
      <c r="I126" s="212"/>
      <c r="J126" s="207"/>
      <c r="K126" s="207"/>
      <c r="L126" s="213"/>
      <c r="M126" s="214"/>
      <c r="N126" s="215"/>
      <c r="O126" s="215"/>
      <c r="P126" s="215"/>
      <c r="Q126" s="215"/>
      <c r="R126" s="215"/>
      <c r="S126" s="215"/>
      <c r="T126" s="216"/>
      <c r="AT126" s="217" t="s">
        <v>162</v>
      </c>
      <c r="AU126" s="217" t="s">
        <v>81</v>
      </c>
      <c r="AV126" s="11" t="s">
        <v>81</v>
      </c>
      <c r="AW126" s="11" t="s">
        <v>35</v>
      </c>
      <c r="AX126" s="11" t="s">
        <v>79</v>
      </c>
      <c r="AY126" s="217" t="s">
        <v>151</v>
      </c>
    </row>
    <row r="127" spans="2:65" s="10" customFormat="1" ht="29.85" customHeight="1">
      <c r="B127" s="174"/>
      <c r="C127" s="175"/>
      <c r="D127" s="188" t="s">
        <v>70</v>
      </c>
      <c r="E127" s="189" t="s">
        <v>81</v>
      </c>
      <c r="F127" s="189" t="s">
        <v>198</v>
      </c>
      <c r="G127" s="175"/>
      <c r="H127" s="175"/>
      <c r="I127" s="178"/>
      <c r="J127" s="190">
        <f>BK127</f>
        <v>0</v>
      </c>
      <c r="K127" s="175"/>
      <c r="L127" s="180"/>
      <c r="M127" s="181"/>
      <c r="N127" s="182"/>
      <c r="O127" s="182"/>
      <c r="P127" s="183">
        <f>SUM(P128:P152)</f>
        <v>0</v>
      </c>
      <c r="Q127" s="182"/>
      <c r="R127" s="183">
        <f>SUM(R128:R152)</f>
        <v>12.035969229999999</v>
      </c>
      <c r="S127" s="182"/>
      <c r="T127" s="184">
        <f>SUM(T128:T152)</f>
        <v>0</v>
      </c>
      <c r="AR127" s="185" t="s">
        <v>79</v>
      </c>
      <c r="AT127" s="186" t="s">
        <v>70</v>
      </c>
      <c r="AU127" s="186" t="s">
        <v>79</v>
      </c>
      <c r="AY127" s="185" t="s">
        <v>151</v>
      </c>
      <c r="BK127" s="187">
        <f>SUM(BK128:BK152)</f>
        <v>0</v>
      </c>
    </row>
    <row r="128" spans="2:65" s="1" customFormat="1" ht="20.45" customHeight="1">
      <c r="B128" s="39"/>
      <c r="C128" s="191" t="s">
        <v>199</v>
      </c>
      <c r="D128" s="191" t="s">
        <v>153</v>
      </c>
      <c r="E128" s="192" t="s">
        <v>200</v>
      </c>
      <c r="F128" s="193" t="s">
        <v>201</v>
      </c>
      <c r="G128" s="194" t="s">
        <v>156</v>
      </c>
      <c r="H128" s="195">
        <v>0.222</v>
      </c>
      <c r="I128" s="196"/>
      <c r="J128" s="197">
        <f>ROUND(I128*H128,2)</f>
        <v>0</v>
      </c>
      <c r="K128" s="193" t="s">
        <v>157</v>
      </c>
      <c r="L128" s="59"/>
      <c r="M128" s="198" t="s">
        <v>21</v>
      </c>
      <c r="N128" s="199" t="s">
        <v>42</v>
      </c>
      <c r="O128" s="40"/>
      <c r="P128" s="200">
        <f>O128*H128</f>
        <v>0</v>
      </c>
      <c r="Q128" s="200">
        <v>2.16</v>
      </c>
      <c r="R128" s="200">
        <f>Q128*H128</f>
        <v>0.47952000000000006</v>
      </c>
      <c r="S128" s="200">
        <v>0</v>
      </c>
      <c r="T128" s="201">
        <f>S128*H128</f>
        <v>0</v>
      </c>
      <c r="AR128" s="22" t="s">
        <v>158</v>
      </c>
      <c r="AT128" s="22" t="s">
        <v>153</v>
      </c>
      <c r="AU128" s="22" t="s">
        <v>81</v>
      </c>
      <c r="AY128" s="22" t="s">
        <v>151</v>
      </c>
      <c r="BE128" s="202">
        <f>IF(N128="základní",J128,0)</f>
        <v>0</v>
      </c>
      <c r="BF128" s="202">
        <f>IF(N128="snížená",J128,0)</f>
        <v>0</v>
      </c>
      <c r="BG128" s="202">
        <f>IF(N128="zákl. přenesená",J128,0)</f>
        <v>0</v>
      </c>
      <c r="BH128" s="202">
        <f>IF(N128="sníž. přenesená",J128,0)</f>
        <v>0</v>
      </c>
      <c r="BI128" s="202">
        <f>IF(N128="nulová",J128,0)</f>
        <v>0</v>
      </c>
      <c r="BJ128" s="22" t="s">
        <v>79</v>
      </c>
      <c r="BK128" s="202">
        <f>ROUND(I128*H128,2)</f>
        <v>0</v>
      </c>
      <c r="BL128" s="22" t="s">
        <v>158</v>
      </c>
      <c r="BM128" s="22" t="s">
        <v>202</v>
      </c>
    </row>
    <row r="129" spans="2:65" s="1" customFormat="1" ht="40.5">
      <c r="B129" s="39"/>
      <c r="C129" s="61"/>
      <c r="D129" s="203" t="s">
        <v>160</v>
      </c>
      <c r="E129" s="61"/>
      <c r="F129" s="204" t="s">
        <v>203</v>
      </c>
      <c r="G129" s="61"/>
      <c r="H129" s="61"/>
      <c r="I129" s="161"/>
      <c r="J129" s="61"/>
      <c r="K129" s="61"/>
      <c r="L129" s="59"/>
      <c r="M129" s="205"/>
      <c r="N129" s="40"/>
      <c r="O129" s="40"/>
      <c r="P129" s="40"/>
      <c r="Q129" s="40"/>
      <c r="R129" s="40"/>
      <c r="S129" s="40"/>
      <c r="T129" s="76"/>
      <c r="AT129" s="22" t="s">
        <v>160</v>
      </c>
      <c r="AU129" s="22" t="s">
        <v>81</v>
      </c>
    </row>
    <row r="130" spans="2:65" s="11" customFormat="1">
      <c r="B130" s="206"/>
      <c r="C130" s="207"/>
      <c r="D130" s="208" t="s">
        <v>162</v>
      </c>
      <c r="E130" s="209" t="s">
        <v>21</v>
      </c>
      <c r="F130" s="210" t="s">
        <v>204</v>
      </c>
      <c r="G130" s="207"/>
      <c r="H130" s="211">
        <v>0.222</v>
      </c>
      <c r="I130" s="212"/>
      <c r="J130" s="207"/>
      <c r="K130" s="207"/>
      <c r="L130" s="213"/>
      <c r="M130" s="214"/>
      <c r="N130" s="215"/>
      <c r="O130" s="215"/>
      <c r="P130" s="215"/>
      <c r="Q130" s="215"/>
      <c r="R130" s="215"/>
      <c r="S130" s="215"/>
      <c r="T130" s="216"/>
      <c r="AT130" s="217" t="s">
        <v>162</v>
      </c>
      <c r="AU130" s="217" t="s">
        <v>81</v>
      </c>
      <c r="AV130" s="11" t="s">
        <v>81</v>
      </c>
      <c r="AW130" s="11" t="s">
        <v>35</v>
      </c>
      <c r="AX130" s="11" t="s">
        <v>79</v>
      </c>
      <c r="AY130" s="217" t="s">
        <v>151</v>
      </c>
    </row>
    <row r="131" spans="2:65" s="1" customFormat="1" ht="28.9" customHeight="1">
      <c r="B131" s="39"/>
      <c r="C131" s="191" t="s">
        <v>205</v>
      </c>
      <c r="D131" s="191" t="s">
        <v>153</v>
      </c>
      <c r="E131" s="192" t="s">
        <v>206</v>
      </c>
      <c r="F131" s="193" t="s">
        <v>207</v>
      </c>
      <c r="G131" s="194" t="s">
        <v>156</v>
      </c>
      <c r="H131" s="195">
        <v>1.29</v>
      </c>
      <c r="I131" s="196"/>
      <c r="J131" s="197">
        <f>ROUND(I131*H131,2)</f>
        <v>0</v>
      </c>
      <c r="K131" s="193" t="s">
        <v>157</v>
      </c>
      <c r="L131" s="59"/>
      <c r="M131" s="198" t="s">
        <v>21</v>
      </c>
      <c r="N131" s="199" t="s">
        <v>42</v>
      </c>
      <c r="O131" s="40"/>
      <c r="P131" s="200">
        <f>O131*H131</f>
        <v>0</v>
      </c>
      <c r="Q131" s="200">
        <v>2.45329</v>
      </c>
      <c r="R131" s="200">
        <f>Q131*H131</f>
        <v>3.1647441000000001</v>
      </c>
      <c r="S131" s="200">
        <v>0</v>
      </c>
      <c r="T131" s="201">
        <f>S131*H131</f>
        <v>0</v>
      </c>
      <c r="AR131" s="22" t="s">
        <v>158</v>
      </c>
      <c r="AT131" s="22" t="s">
        <v>153</v>
      </c>
      <c r="AU131" s="22" t="s">
        <v>81</v>
      </c>
      <c r="AY131" s="22" t="s">
        <v>151</v>
      </c>
      <c r="BE131" s="202">
        <f>IF(N131="základní",J131,0)</f>
        <v>0</v>
      </c>
      <c r="BF131" s="202">
        <f>IF(N131="snížená",J131,0)</f>
        <v>0</v>
      </c>
      <c r="BG131" s="202">
        <f>IF(N131="zákl. přenesená",J131,0)</f>
        <v>0</v>
      </c>
      <c r="BH131" s="202">
        <f>IF(N131="sníž. přenesená",J131,0)</f>
        <v>0</v>
      </c>
      <c r="BI131" s="202">
        <f>IF(N131="nulová",J131,0)</f>
        <v>0</v>
      </c>
      <c r="BJ131" s="22" t="s">
        <v>79</v>
      </c>
      <c r="BK131" s="202">
        <f>ROUND(I131*H131,2)</f>
        <v>0</v>
      </c>
      <c r="BL131" s="22" t="s">
        <v>158</v>
      </c>
      <c r="BM131" s="22" t="s">
        <v>208</v>
      </c>
    </row>
    <row r="132" spans="2:65" s="1" customFormat="1" ht="108">
      <c r="B132" s="39"/>
      <c r="C132" s="61"/>
      <c r="D132" s="203" t="s">
        <v>160</v>
      </c>
      <c r="E132" s="61"/>
      <c r="F132" s="204" t="s">
        <v>209</v>
      </c>
      <c r="G132" s="61"/>
      <c r="H132" s="61"/>
      <c r="I132" s="161"/>
      <c r="J132" s="61"/>
      <c r="K132" s="61"/>
      <c r="L132" s="59"/>
      <c r="M132" s="205"/>
      <c r="N132" s="40"/>
      <c r="O132" s="40"/>
      <c r="P132" s="40"/>
      <c r="Q132" s="40"/>
      <c r="R132" s="40"/>
      <c r="S132" s="40"/>
      <c r="T132" s="76"/>
      <c r="AT132" s="22" t="s">
        <v>160</v>
      </c>
      <c r="AU132" s="22" t="s">
        <v>81</v>
      </c>
    </row>
    <row r="133" spans="2:65" s="11" customFormat="1">
      <c r="B133" s="206"/>
      <c r="C133" s="207"/>
      <c r="D133" s="208" t="s">
        <v>162</v>
      </c>
      <c r="E133" s="209" t="s">
        <v>21</v>
      </c>
      <c r="F133" s="210" t="s">
        <v>210</v>
      </c>
      <c r="G133" s="207"/>
      <c r="H133" s="211">
        <v>1.29</v>
      </c>
      <c r="I133" s="212"/>
      <c r="J133" s="207"/>
      <c r="K133" s="207"/>
      <c r="L133" s="213"/>
      <c r="M133" s="214"/>
      <c r="N133" s="215"/>
      <c r="O133" s="215"/>
      <c r="P133" s="215"/>
      <c r="Q133" s="215"/>
      <c r="R133" s="215"/>
      <c r="S133" s="215"/>
      <c r="T133" s="216"/>
      <c r="AT133" s="217" t="s">
        <v>162</v>
      </c>
      <c r="AU133" s="217" t="s">
        <v>81</v>
      </c>
      <c r="AV133" s="11" t="s">
        <v>81</v>
      </c>
      <c r="AW133" s="11" t="s">
        <v>35</v>
      </c>
      <c r="AX133" s="11" t="s">
        <v>79</v>
      </c>
      <c r="AY133" s="217" t="s">
        <v>151</v>
      </c>
    </row>
    <row r="134" spans="2:65" s="1" customFormat="1" ht="20.45" customHeight="1">
      <c r="B134" s="39"/>
      <c r="C134" s="191" t="s">
        <v>211</v>
      </c>
      <c r="D134" s="191" t="s">
        <v>153</v>
      </c>
      <c r="E134" s="192" t="s">
        <v>212</v>
      </c>
      <c r="F134" s="193" t="s">
        <v>213</v>
      </c>
      <c r="G134" s="194" t="s">
        <v>190</v>
      </c>
      <c r="H134" s="195">
        <v>0.12</v>
      </c>
      <c r="I134" s="196"/>
      <c r="J134" s="197">
        <f>ROUND(I134*H134,2)</f>
        <v>0</v>
      </c>
      <c r="K134" s="193" t="s">
        <v>157</v>
      </c>
      <c r="L134" s="59"/>
      <c r="M134" s="198" t="s">
        <v>21</v>
      </c>
      <c r="N134" s="199" t="s">
        <v>42</v>
      </c>
      <c r="O134" s="40"/>
      <c r="P134" s="200">
        <f>O134*H134</f>
        <v>0</v>
      </c>
      <c r="Q134" s="200">
        <v>1.0601700000000001</v>
      </c>
      <c r="R134" s="200">
        <f>Q134*H134</f>
        <v>0.12722040000000001</v>
      </c>
      <c r="S134" s="200">
        <v>0</v>
      </c>
      <c r="T134" s="201">
        <f>S134*H134</f>
        <v>0</v>
      </c>
      <c r="AR134" s="22" t="s">
        <v>158</v>
      </c>
      <c r="AT134" s="22" t="s">
        <v>153</v>
      </c>
      <c r="AU134" s="22" t="s">
        <v>81</v>
      </c>
      <c r="AY134" s="22" t="s">
        <v>151</v>
      </c>
      <c r="BE134" s="202">
        <f>IF(N134="základní",J134,0)</f>
        <v>0</v>
      </c>
      <c r="BF134" s="202">
        <f>IF(N134="snížená",J134,0)</f>
        <v>0</v>
      </c>
      <c r="BG134" s="202">
        <f>IF(N134="zákl. přenesená",J134,0)</f>
        <v>0</v>
      </c>
      <c r="BH134" s="202">
        <f>IF(N134="sníž. přenesená",J134,0)</f>
        <v>0</v>
      </c>
      <c r="BI134" s="202">
        <f>IF(N134="nulová",J134,0)</f>
        <v>0</v>
      </c>
      <c r="BJ134" s="22" t="s">
        <v>79</v>
      </c>
      <c r="BK134" s="202">
        <f>ROUND(I134*H134,2)</f>
        <v>0</v>
      </c>
      <c r="BL134" s="22" t="s">
        <v>158</v>
      </c>
      <c r="BM134" s="22" t="s">
        <v>214</v>
      </c>
    </row>
    <row r="135" spans="2:65" s="1" customFormat="1" ht="40.5">
      <c r="B135" s="39"/>
      <c r="C135" s="61"/>
      <c r="D135" s="208" t="s">
        <v>160</v>
      </c>
      <c r="E135" s="61"/>
      <c r="F135" s="232" t="s">
        <v>215</v>
      </c>
      <c r="G135" s="61"/>
      <c r="H135" s="61"/>
      <c r="I135" s="161"/>
      <c r="J135" s="61"/>
      <c r="K135" s="61"/>
      <c r="L135" s="59"/>
      <c r="M135" s="205"/>
      <c r="N135" s="40"/>
      <c r="O135" s="40"/>
      <c r="P135" s="40"/>
      <c r="Q135" s="40"/>
      <c r="R135" s="40"/>
      <c r="S135" s="40"/>
      <c r="T135" s="76"/>
      <c r="AT135" s="22" t="s">
        <v>160</v>
      </c>
      <c r="AU135" s="22" t="s">
        <v>81</v>
      </c>
    </row>
    <row r="136" spans="2:65" s="1" customFormat="1" ht="28.9" customHeight="1">
      <c r="B136" s="39"/>
      <c r="C136" s="191" t="s">
        <v>216</v>
      </c>
      <c r="D136" s="191" t="s">
        <v>153</v>
      </c>
      <c r="E136" s="192" t="s">
        <v>217</v>
      </c>
      <c r="F136" s="193" t="s">
        <v>218</v>
      </c>
      <c r="G136" s="194" t="s">
        <v>156</v>
      </c>
      <c r="H136" s="195">
        <v>2.323</v>
      </c>
      <c r="I136" s="196"/>
      <c r="J136" s="197">
        <f>ROUND(I136*H136,2)</f>
        <v>0</v>
      </c>
      <c r="K136" s="193" t="s">
        <v>157</v>
      </c>
      <c r="L136" s="59"/>
      <c r="M136" s="198" t="s">
        <v>21</v>
      </c>
      <c r="N136" s="199" t="s">
        <v>42</v>
      </c>
      <c r="O136" s="40"/>
      <c r="P136" s="200">
        <f>O136*H136</f>
        <v>0</v>
      </c>
      <c r="Q136" s="200">
        <v>2.45329</v>
      </c>
      <c r="R136" s="200">
        <f>Q136*H136</f>
        <v>5.69899267</v>
      </c>
      <c r="S136" s="200">
        <v>0</v>
      </c>
      <c r="T136" s="201">
        <f>S136*H136</f>
        <v>0</v>
      </c>
      <c r="AR136" s="22" t="s">
        <v>158</v>
      </c>
      <c r="AT136" s="22" t="s">
        <v>153</v>
      </c>
      <c r="AU136" s="22" t="s">
        <v>81</v>
      </c>
      <c r="AY136" s="22" t="s">
        <v>151</v>
      </c>
      <c r="BE136" s="202">
        <f>IF(N136="základní",J136,0)</f>
        <v>0</v>
      </c>
      <c r="BF136" s="202">
        <f>IF(N136="snížená",J136,0)</f>
        <v>0</v>
      </c>
      <c r="BG136" s="202">
        <f>IF(N136="zákl. přenesená",J136,0)</f>
        <v>0</v>
      </c>
      <c r="BH136" s="202">
        <f>IF(N136="sníž. přenesená",J136,0)</f>
        <v>0</v>
      </c>
      <c r="BI136" s="202">
        <f>IF(N136="nulová",J136,0)</f>
        <v>0</v>
      </c>
      <c r="BJ136" s="22" t="s">
        <v>79</v>
      </c>
      <c r="BK136" s="202">
        <f>ROUND(I136*H136,2)</f>
        <v>0</v>
      </c>
      <c r="BL136" s="22" t="s">
        <v>158</v>
      </c>
      <c r="BM136" s="22" t="s">
        <v>219</v>
      </c>
    </row>
    <row r="137" spans="2:65" s="1" customFormat="1" ht="108">
      <c r="B137" s="39"/>
      <c r="C137" s="61"/>
      <c r="D137" s="203" t="s">
        <v>160</v>
      </c>
      <c r="E137" s="61"/>
      <c r="F137" s="204" t="s">
        <v>209</v>
      </c>
      <c r="G137" s="61"/>
      <c r="H137" s="61"/>
      <c r="I137" s="161"/>
      <c r="J137" s="61"/>
      <c r="K137" s="61"/>
      <c r="L137" s="59"/>
      <c r="M137" s="205"/>
      <c r="N137" s="40"/>
      <c r="O137" s="40"/>
      <c r="P137" s="40"/>
      <c r="Q137" s="40"/>
      <c r="R137" s="40"/>
      <c r="S137" s="40"/>
      <c r="T137" s="76"/>
      <c r="AT137" s="22" t="s">
        <v>160</v>
      </c>
      <c r="AU137" s="22" t="s">
        <v>81</v>
      </c>
    </row>
    <row r="138" spans="2:65" s="11" customFormat="1">
      <c r="B138" s="206"/>
      <c r="C138" s="207"/>
      <c r="D138" s="208" t="s">
        <v>162</v>
      </c>
      <c r="E138" s="209" t="s">
        <v>21</v>
      </c>
      <c r="F138" s="210" t="s">
        <v>220</v>
      </c>
      <c r="G138" s="207"/>
      <c r="H138" s="211">
        <v>2.323</v>
      </c>
      <c r="I138" s="212"/>
      <c r="J138" s="207"/>
      <c r="K138" s="207"/>
      <c r="L138" s="213"/>
      <c r="M138" s="214"/>
      <c r="N138" s="215"/>
      <c r="O138" s="215"/>
      <c r="P138" s="215"/>
      <c r="Q138" s="215"/>
      <c r="R138" s="215"/>
      <c r="S138" s="215"/>
      <c r="T138" s="216"/>
      <c r="AT138" s="217" t="s">
        <v>162</v>
      </c>
      <c r="AU138" s="217" t="s">
        <v>81</v>
      </c>
      <c r="AV138" s="11" t="s">
        <v>81</v>
      </c>
      <c r="AW138" s="11" t="s">
        <v>35</v>
      </c>
      <c r="AX138" s="11" t="s">
        <v>79</v>
      </c>
      <c r="AY138" s="217" t="s">
        <v>151</v>
      </c>
    </row>
    <row r="139" spans="2:65" s="1" customFormat="1" ht="40.15" customHeight="1">
      <c r="B139" s="39"/>
      <c r="C139" s="191" t="s">
        <v>221</v>
      </c>
      <c r="D139" s="191" t="s">
        <v>153</v>
      </c>
      <c r="E139" s="192" t="s">
        <v>222</v>
      </c>
      <c r="F139" s="193" t="s">
        <v>223</v>
      </c>
      <c r="G139" s="194" t="s">
        <v>224</v>
      </c>
      <c r="H139" s="195">
        <v>1.54</v>
      </c>
      <c r="I139" s="196"/>
      <c r="J139" s="197">
        <f>ROUND(I139*H139,2)</f>
        <v>0</v>
      </c>
      <c r="K139" s="193" t="s">
        <v>157</v>
      </c>
      <c r="L139" s="59"/>
      <c r="M139" s="198" t="s">
        <v>21</v>
      </c>
      <c r="N139" s="199" t="s">
        <v>42</v>
      </c>
      <c r="O139" s="40"/>
      <c r="P139" s="200">
        <f>O139*H139</f>
        <v>0</v>
      </c>
      <c r="Q139" s="200">
        <v>1.0300000000000001E-3</v>
      </c>
      <c r="R139" s="200">
        <f>Q139*H139</f>
        <v>1.5862000000000003E-3</v>
      </c>
      <c r="S139" s="200">
        <v>0</v>
      </c>
      <c r="T139" s="201">
        <f>S139*H139</f>
        <v>0</v>
      </c>
      <c r="AR139" s="22" t="s">
        <v>158</v>
      </c>
      <c r="AT139" s="22" t="s">
        <v>153</v>
      </c>
      <c r="AU139" s="22" t="s">
        <v>81</v>
      </c>
      <c r="AY139" s="22" t="s">
        <v>151</v>
      </c>
      <c r="BE139" s="202">
        <f>IF(N139="základní",J139,0)</f>
        <v>0</v>
      </c>
      <c r="BF139" s="202">
        <f>IF(N139="snížená",J139,0)</f>
        <v>0</v>
      </c>
      <c r="BG139" s="202">
        <f>IF(N139="zákl. přenesená",J139,0)</f>
        <v>0</v>
      </c>
      <c r="BH139" s="202">
        <f>IF(N139="sníž. přenesená",J139,0)</f>
        <v>0</v>
      </c>
      <c r="BI139" s="202">
        <f>IF(N139="nulová",J139,0)</f>
        <v>0</v>
      </c>
      <c r="BJ139" s="22" t="s">
        <v>79</v>
      </c>
      <c r="BK139" s="202">
        <f>ROUND(I139*H139,2)</f>
        <v>0</v>
      </c>
      <c r="BL139" s="22" t="s">
        <v>158</v>
      </c>
      <c r="BM139" s="22" t="s">
        <v>225</v>
      </c>
    </row>
    <row r="140" spans="2:65" s="11" customFormat="1">
      <c r="B140" s="206"/>
      <c r="C140" s="207"/>
      <c r="D140" s="208" t="s">
        <v>162</v>
      </c>
      <c r="E140" s="209" t="s">
        <v>21</v>
      </c>
      <c r="F140" s="210" t="s">
        <v>226</v>
      </c>
      <c r="G140" s="207"/>
      <c r="H140" s="211">
        <v>1.54</v>
      </c>
      <c r="I140" s="212"/>
      <c r="J140" s="207"/>
      <c r="K140" s="207"/>
      <c r="L140" s="213"/>
      <c r="M140" s="214"/>
      <c r="N140" s="215"/>
      <c r="O140" s="215"/>
      <c r="P140" s="215"/>
      <c r="Q140" s="215"/>
      <c r="R140" s="215"/>
      <c r="S140" s="215"/>
      <c r="T140" s="216"/>
      <c r="AT140" s="217" t="s">
        <v>162</v>
      </c>
      <c r="AU140" s="217" t="s">
        <v>81</v>
      </c>
      <c r="AV140" s="11" t="s">
        <v>81</v>
      </c>
      <c r="AW140" s="11" t="s">
        <v>35</v>
      </c>
      <c r="AX140" s="11" t="s">
        <v>79</v>
      </c>
      <c r="AY140" s="217" t="s">
        <v>151</v>
      </c>
    </row>
    <row r="141" spans="2:65" s="1" customFormat="1" ht="40.15" customHeight="1">
      <c r="B141" s="39"/>
      <c r="C141" s="191" t="s">
        <v>227</v>
      </c>
      <c r="D141" s="191" t="s">
        <v>153</v>
      </c>
      <c r="E141" s="192" t="s">
        <v>228</v>
      </c>
      <c r="F141" s="193" t="s">
        <v>229</v>
      </c>
      <c r="G141" s="194" t="s">
        <v>224</v>
      </c>
      <c r="H141" s="195">
        <v>1.54</v>
      </c>
      <c r="I141" s="196"/>
      <c r="J141" s="197">
        <f>ROUND(I141*H141,2)</f>
        <v>0</v>
      </c>
      <c r="K141" s="193" t="s">
        <v>157</v>
      </c>
      <c r="L141" s="59"/>
      <c r="M141" s="198" t="s">
        <v>21</v>
      </c>
      <c r="N141" s="199" t="s">
        <v>42</v>
      </c>
      <c r="O141" s="40"/>
      <c r="P141" s="200">
        <f>O141*H141</f>
        <v>0</v>
      </c>
      <c r="Q141" s="200">
        <v>0</v>
      </c>
      <c r="R141" s="200">
        <f>Q141*H141</f>
        <v>0</v>
      </c>
      <c r="S141" s="200">
        <v>0</v>
      </c>
      <c r="T141" s="201">
        <f>S141*H141</f>
        <v>0</v>
      </c>
      <c r="AR141" s="22" t="s">
        <v>158</v>
      </c>
      <c r="AT141" s="22" t="s">
        <v>153</v>
      </c>
      <c r="AU141" s="22" t="s">
        <v>81</v>
      </c>
      <c r="AY141" s="22" t="s">
        <v>151</v>
      </c>
      <c r="BE141" s="202">
        <f>IF(N141="základní",J141,0)</f>
        <v>0</v>
      </c>
      <c r="BF141" s="202">
        <f>IF(N141="snížená",J141,0)</f>
        <v>0</v>
      </c>
      <c r="BG141" s="202">
        <f>IF(N141="zákl. přenesená",J141,0)</f>
        <v>0</v>
      </c>
      <c r="BH141" s="202">
        <f>IF(N141="sníž. přenesená",J141,0)</f>
        <v>0</v>
      </c>
      <c r="BI141" s="202">
        <f>IF(N141="nulová",J141,0)</f>
        <v>0</v>
      </c>
      <c r="BJ141" s="22" t="s">
        <v>79</v>
      </c>
      <c r="BK141" s="202">
        <f>ROUND(I141*H141,2)</f>
        <v>0</v>
      </c>
      <c r="BL141" s="22" t="s">
        <v>158</v>
      </c>
      <c r="BM141" s="22" t="s">
        <v>230</v>
      </c>
    </row>
    <row r="142" spans="2:65" s="1" customFormat="1" ht="20.45" customHeight="1">
      <c r="B142" s="39"/>
      <c r="C142" s="191" t="s">
        <v>231</v>
      </c>
      <c r="D142" s="191" t="s">
        <v>153</v>
      </c>
      <c r="E142" s="192" t="s">
        <v>232</v>
      </c>
      <c r="F142" s="193" t="s">
        <v>233</v>
      </c>
      <c r="G142" s="194" t="s">
        <v>190</v>
      </c>
      <c r="H142" s="195">
        <v>0.2</v>
      </c>
      <c r="I142" s="196"/>
      <c r="J142" s="197">
        <f>ROUND(I142*H142,2)</f>
        <v>0</v>
      </c>
      <c r="K142" s="193" t="s">
        <v>157</v>
      </c>
      <c r="L142" s="59"/>
      <c r="M142" s="198" t="s">
        <v>21</v>
      </c>
      <c r="N142" s="199" t="s">
        <v>42</v>
      </c>
      <c r="O142" s="40"/>
      <c r="P142" s="200">
        <f>O142*H142</f>
        <v>0</v>
      </c>
      <c r="Q142" s="200">
        <v>1.0601700000000001</v>
      </c>
      <c r="R142" s="200">
        <f>Q142*H142</f>
        <v>0.21203400000000003</v>
      </c>
      <c r="S142" s="200">
        <v>0</v>
      </c>
      <c r="T142" s="201">
        <f>S142*H142</f>
        <v>0</v>
      </c>
      <c r="AR142" s="22" t="s">
        <v>158</v>
      </c>
      <c r="AT142" s="22" t="s">
        <v>153</v>
      </c>
      <c r="AU142" s="22" t="s">
        <v>81</v>
      </c>
      <c r="AY142" s="22" t="s">
        <v>151</v>
      </c>
      <c r="BE142" s="202">
        <f>IF(N142="základní",J142,0)</f>
        <v>0</v>
      </c>
      <c r="BF142" s="202">
        <f>IF(N142="snížená",J142,0)</f>
        <v>0</v>
      </c>
      <c r="BG142" s="202">
        <f>IF(N142="zákl. přenesená",J142,0)</f>
        <v>0</v>
      </c>
      <c r="BH142" s="202">
        <f>IF(N142="sníž. přenesená",J142,0)</f>
        <v>0</v>
      </c>
      <c r="BI142" s="202">
        <f>IF(N142="nulová",J142,0)</f>
        <v>0</v>
      </c>
      <c r="BJ142" s="22" t="s">
        <v>79</v>
      </c>
      <c r="BK142" s="202">
        <f>ROUND(I142*H142,2)</f>
        <v>0</v>
      </c>
      <c r="BL142" s="22" t="s">
        <v>158</v>
      </c>
      <c r="BM142" s="22" t="s">
        <v>234</v>
      </c>
    </row>
    <row r="143" spans="2:65" s="1" customFormat="1" ht="40.5">
      <c r="B143" s="39"/>
      <c r="C143" s="61"/>
      <c r="D143" s="208" t="s">
        <v>160</v>
      </c>
      <c r="E143" s="61"/>
      <c r="F143" s="232" t="s">
        <v>215</v>
      </c>
      <c r="G143" s="61"/>
      <c r="H143" s="61"/>
      <c r="I143" s="161"/>
      <c r="J143" s="61"/>
      <c r="K143" s="61"/>
      <c r="L143" s="59"/>
      <c r="M143" s="205"/>
      <c r="N143" s="40"/>
      <c r="O143" s="40"/>
      <c r="P143" s="40"/>
      <c r="Q143" s="40"/>
      <c r="R143" s="40"/>
      <c r="S143" s="40"/>
      <c r="T143" s="76"/>
      <c r="AT143" s="22" t="s">
        <v>160</v>
      </c>
      <c r="AU143" s="22" t="s">
        <v>81</v>
      </c>
    </row>
    <row r="144" spans="2:65" s="1" customFormat="1" ht="28.9" customHeight="1">
      <c r="B144" s="39"/>
      <c r="C144" s="191" t="s">
        <v>10</v>
      </c>
      <c r="D144" s="191" t="s">
        <v>153</v>
      </c>
      <c r="E144" s="192" t="s">
        <v>235</v>
      </c>
      <c r="F144" s="193" t="s">
        <v>236</v>
      </c>
      <c r="G144" s="194" t="s">
        <v>156</v>
      </c>
      <c r="H144" s="195">
        <v>0.89400000000000002</v>
      </c>
      <c r="I144" s="196"/>
      <c r="J144" s="197">
        <f>ROUND(I144*H144,2)</f>
        <v>0</v>
      </c>
      <c r="K144" s="193" t="s">
        <v>157</v>
      </c>
      <c r="L144" s="59"/>
      <c r="M144" s="198" t="s">
        <v>21</v>
      </c>
      <c r="N144" s="199" t="s">
        <v>42</v>
      </c>
      <c r="O144" s="40"/>
      <c r="P144" s="200">
        <f>O144*H144</f>
        <v>0</v>
      </c>
      <c r="Q144" s="200">
        <v>2.45329</v>
      </c>
      <c r="R144" s="200">
        <f>Q144*H144</f>
        <v>2.1932412600000002</v>
      </c>
      <c r="S144" s="200">
        <v>0</v>
      </c>
      <c r="T144" s="201">
        <f>S144*H144</f>
        <v>0</v>
      </c>
      <c r="AR144" s="22" t="s">
        <v>158</v>
      </c>
      <c r="AT144" s="22" t="s">
        <v>153</v>
      </c>
      <c r="AU144" s="22" t="s">
        <v>81</v>
      </c>
      <c r="AY144" s="22" t="s">
        <v>151</v>
      </c>
      <c r="BE144" s="202">
        <f>IF(N144="základní",J144,0)</f>
        <v>0</v>
      </c>
      <c r="BF144" s="202">
        <f>IF(N144="snížená",J144,0)</f>
        <v>0</v>
      </c>
      <c r="BG144" s="202">
        <f>IF(N144="zákl. přenesená",J144,0)</f>
        <v>0</v>
      </c>
      <c r="BH144" s="202">
        <f>IF(N144="sníž. přenesená",J144,0)</f>
        <v>0</v>
      </c>
      <c r="BI144" s="202">
        <f>IF(N144="nulová",J144,0)</f>
        <v>0</v>
      </c>
      <c r="BJ144" s="22" t="s">
        <v>79</v>
      </c>
      <c r="BK144" s="202">
        <f>ROUND(I144*H144,2)</f>
        <v>0</v>
      </c>
      <c r="BL144" s="22" t="s">
        <v>158</v>
      </c>
      <c r="BM144" s="22" t="s">
        <v>237</v>
      </c>
    </row>
    <row r="145" spans="2:65" s="1" customFormat="1" ht="135">
      <c r="B145" s="39"/>
      <c r="C145" s="61"/>
      <c r="D145" s="203" t="s">
        <v>160</v>
      </c>
      <c r="E145" s="61"/>
      <c r="F145" s="204" t="s">
        <v>238</v>
      </c>
      <c r="G145" s="61"/>
      <c r="H145" s="61"/>
      <c r="I145" s="161"/>
      <c r="J145" s="61"/>
      <c r="K145" s="61"/>
      <c r="L145" s="59"/>
      <c r="M145" s="205"/>
      <c r="N145" s="40"/>
      <c r="O145" s="40"/>
      <c r="P145" s="40"/>
      <c r="Q145" s="40"/>
      <c r="R145" s="40"/>
      <c r="S145" s="40"/>
      <c r="T145" s="76"/>
      <c r="AT145" s="22" t="s">
        <v>160</v>
      </c>
      <c r="AU145" s="22" t="s">
        <v>81</v>
      </c>
    </row>
    <row r="146" spans="2:65" s="11" customFormat="1">
      <c r="B146" s="206"/>
      <c r="C146" s="207"/>
      <c r="D146" s="208" t="s">
        <v>162</v>
      </c>
      <c r="E146" s="209" t="s">
        <v>21</v>
      </c>
      <c r="F146" s="210" t="s">
        <v>239</v>
      </c>
      <c r="G146" s="207"/>
      <c r="H146" s="211">
        <v>0.89400000000000002</v>
      </c>
      <c r="I146" s="212"/>
      <c r="J146" s="207"/>
      <c r="K146" s="207"/>
      <c r="L146" s="213"/>
      <c r="M146" s="214"/>
      <c r="N146" s="215"/>
      <c r="O146" s="215"/>
      <c r="P146" s="215"/>
      <c r="Q146" s="215"/>
      <c r="R146" s="215"/>
      <c r="S146" s="215"/>
      <c r="T146" s="216"/>
      <c r="AT146" s="217" t="s">
        <v>162</v>
      </c>
      <c r="AU146" s="217" t="s">
        <v>81</v>
      </c>
      <c r="AV146" s="11" t="s">
        <v>81</v>
      </c>
      <c r="AW146" s="11" t="s">
        <v>35</v>
      </c>
      <c r="AX146" s="11" t="s">
        <v>79</v>
      </c>
      <c r="AY146" s="217" t="s">
        <v>151</v>
      </c>
    </row>
    <row r="147" spans="2:65" s="1" customFormat="1" ht="40.15" customHeight="1">
      <c r="B147" s="39"/>
      <c r="C147" s="191" t="s">
        <v>240</v>
      </c>
      <c r="D147" s="191" t="s">
        <v>153</v>
      </c>
      <c r="E147" s="192" t="s">
        <v>241</v>
      </c>
      <c r="F147" s="193" t="s">
        <v>242</v>
      </c>
      <c r="G147" s="194" t="s">
        <v>224</v>
      </c>
      <c r="H147" s="195">
        <v>5.9569999999999999</v>
      </c>
      <c r="I147" s="196"/>
      <c r="J147" s="197">
        <f>ROUND(I147*H147,2)</f>
        <v>0</v>
      </c>
      <c r="K147" s="193" t="s">
        <v>157</v>
      </c>
      <c r="L147" s="59"/>
      <c r="M147" s="198" t="s">
        <v>21</v>
      </c>
      <c r="N147" s="199" t="s">
        <v>42</v>
      </c>
      <c r="O147" s="40"/>
      <c r="P147" s="200">
        <f>O147*H147</f>
        <v>0</v>
      </c>
      <c r="Q147" s="200">
        <v>1.57E-3</v>
      </c>
      <c r="R147" s="200">
        <f>Q147*H147</f>
        <v>9.3524899999999998E-3</v>
      </c>
      <c r="S147" s="200">
        <v>0</v>
      </c>
      <c r="T147" s="201">
        <f>S147*H147</f>
        <v>0</v>
      </c>
      <c r="AR147" s="22" t="s">
        <v>158</v>
      </c>
      <c r="AT147" s="22" t="s">
        <v>153</v>
      </c>
      <c r="AU147" s="22" t="s">
        <v>81</v>
      </c>
      <c r="AY147" s="22" t="s">
        <v>151</v>
      </c>
      <c r="BE147" s="202">
        <f>IF(N147="základní",J147,0)</f>
        <v>0</v>
      </c>
      <c r="BF147" s="202">
        <f>IF(N147="snížená",J147,0)</f>
        <v>0</v>
      </c>
      <c r="BG147" s="202">
        <f>IF(N147="zákl. přenesená",J147,0)</f>
        <v>0</v>
      </c>
      <c r="BH147" s="202">
        <f>IF(N147="sníž. přenesená",J147,0)</f>
        <v>0</v>
      </c>
      <c r="BI147" s="202">
        <f>IF(N147="nulová",J147,0)</f>
        <v>0</v>
      </c>
      <c r="BJ147" s="22" t="s">
        <v>79</v>
      </c>
      <c r="BK147" s="202">
        <f>ROUND(I147*H147,2)</f>
        <v>0</v>
      </c>
      <c r="BL147" s="22" t="s">
        <v>158</v>
      </c>
      <c r="BM147" s="22" t="s">
        <v>243</v>
      </c>
    </row>
    <row r="148" spans="2:65" s="1" customFormat="1" ht="40.5">
      <c r="B148" s="39"/>
      <c r="C148" s="61"/>
      <c r="D148" s="203" t="s">
        <v>160</v>
      </c>
      <c r="E148" s="61"/>
      <c r="F148" s="204" t="s">
        <v>244</v>
      </c>
      <c r="G148" s="61"/>
      <c r="H148" s="61"/>
      <c r="I148" s="161"/>
      <c r="J148" s="61"/>
      <c r="K148" s="61"/>
      <c r="L148" s="59"/>
      <c r="M148" s="205"/>
      <c r="N148" s="40"/>
      <c r="O148" s="40"/>
      <c r="P148" s="40"/>
      <c r="Q148" s="40"/>
      <c r="R148" s="40"/>
      <c r="S148" s="40"/>
      <c r="T148" s="76"/>
      <c r="AT148" s="22" t="s">
        <v>160</v>
      </c>
      <c r="AU148" s="22" t="s">
        <v>81</v>
      </c>
    </row>
    <row r="149" spans="2:65" s="11" customFormat="1">
      <c r="B149" s="206"/>
      <c r="C149" s="207"/>
      <c r="D149" s="208" t="s">
        <v>162</v>
      </c>
      <c r="E149" s="209" t="s">
        <v>21</v>
      </c>
      <c r="F149" s="210" t="s">
        <v>245</v>
      </c>
      <c r="G149" s="207"/>
      <c r="H149" s="211">
        <v>5.9569999999999999</v>
      </c>
      <c r="I149" s="212"/>
      <c r="J149" s="207"/>
      <c r="K149" s="207"/>
      <c r="L149" s="213"/>
      <c r="M149" s="214"/>
      <c r="N149" s="215"/>
      <c r="O149" s="215"/>
      <c r="P149" s="215"/>
      <c r="Q149" s="215"/>
      <c r="R149" s="215"/>
      <c r="S149" s="215"/>
      <c r="T149" s="216"/>
      <c r="AT149" s="217" t="s">
        <v>162</v>
      </c>
      <c r="AU149" s="217" t="s">
        <v>81</v>
      </c>
      <c r="AV149" s="11" t="s">
        <v>81</v>
      </c>
      <c r="AW149" s="11" t="s">
        <v>35</v>
      </c>
      <c r="AX149" s="11" t="s">
        <v>79</v>
      </c>
      <c r="AY149" s="217" t="s">
        <v>151</v>
      </c>
    </row>
    <row r="150" spans="2:65" s="1" customFormat="1" ht="40.15" customHeight="1">
      <c r="B150" s="39"/>
      <c r="C150" s="191" t="s">
        <v>246</v>
      </c>
      <c r="D150" s="191" t="s">
        <v>153</v>
      </c>
      <c r="E150" s="192" t="s">
        <v>247</v>
      </c>
      <c r="F150" s="193" t="s">
        <v>248</v>
      </c>
      <c r="G150" s="194" t="s">
        <v>224</v>
      </c>
      <c r="H150" s="195">
        <v>5.9569999999999999</v>
      </c>
      <c r="I150" s="196"/>
      <c r="J150" s="197">
        <f>ROUND(I150*H150,2)</f>
        <v>0</v>
      </c>
      <c r="K150" s="193" t="s">
        <v>157</v>
      </c>
      <c r="L150" s="59"/>
      <c r="M150" s="198" t="s">
        <v>21</v>
      </c>
      <c r="N150" s="199" t="s">
        <v>42</v>
      </c>
      <c r="O150" s="40"/>
      <c r="P150" s="200">
        <f>O150*H150</f>
        <v>0</v>
      </c>
      <c r="Q150" s="200">
        <v>0</v>
      </c>
      <c r="R150" s="200">
        <f>Q150*H150</f>
        <v>0</v>
      </c>
      <c r="S150" s="200">
        <v>0</v>
      </c>
      <c r="T150" s="201">
        <f>S150*H150</f>
        <v>0</v>
      </c>
      <c r="AR150" s="22" t="s">
        <v>158</v>
      </c>
      <c r="AT150" s="22" t="s">
        <v>153</v>
      </c>
      <c r="AU150" s="22" t="s">
        <v>81</v>
      </c>
      <c r="AY150" s="22" t="s">
        <v>151</v>
      </c>
      <c r="BE150" s="202">
        <f>IF(N150="základní",J150,0)</f>
        <v>0</v>
      </c>
      <c r="BF150" s="202">
        <f>IF(N150="snížená",J150,0)</f>
        <v>0</v>
      </c>
      <c r="BG150" s="202">
        <f>IF(N150="zákl. přenesená",J150,0)</f>
        <v>0</v>
      </c>
      <c r="BH150" s="202">
        <f>IF(N150="sníž. přenesená",J150,0)</f>
        <v>0</v>
      </c>
      <c r="BI150" s="202">
        <f>IF(N150="nulová",J150,0)</f>
        <v>0</v>
      </c>
      <c r="BJ150" s="22" t="s">
        <v>79</v>
      </c>
      <c r="BK150" s="202">
        <f>ROUND(I150*H150,2)</f>
        <v>0</v>
      </c>
      <c r="BL150" s="22" t="s">
        <v>158</v>
      </c>
      <c r="BM150" s="22" t="s">
        <v>249</v>
      </c>
    </row>
    <row r="151" spans="2:65" s="1" customFormat="1" ht="40.5">
      <c r="B151" s="39"/>
      <c r="C151" s="61"/>
      <c r="D151" s="208" t="s">
        <v>160</v>
      </c>
      <c r="E151" s="61"/>
      <c r="F151" s="232" t="s">
        <v>244</v>
      </c>
      <c r="G151" s="61"/>
      <c r="H151" s="61"/>
      <c r="I151" s="161"/>
      <c r="J151" s="61"/>
      <c r="K151" s="61"/>
      <c r="L151" s="59"/>
      <c r="M151" s="205"/>
      <c r="N151" s="40"/>
      <c r="O151" s="40"/>
      <c r="P151" s="40"/>
      <c r="Q151" s="40"/>
      <c r="R151" s="40"/>
      <c r="S151" s="40"/>
      <c r="T151" s="76"/>
      <c r="AT151" s="22" t="s">
        <v>160</v>
      </c>
      <c r="AU151" s="22" t="s">
        <v>81</v>
      </c>
    </row>
    <row r="152" spans="2:65" s="1" customFormat="1" ht="40.15" customHeight="1">
      <c r="B152" s="39"/>
      <c r="C152" s="191" t="s">
        <v>250</v>
      </c>
      <c r="D152" s="191" t="s">
        <v>153</v>
      </c>
      <c r="E152" s="192" t="s">
        <v>251</v>
      </c>
      <c r="F152" s="193" t="s">
        <v>252</v>
      </c>
      <c r="G152" s="194" t="s">
        <v>190</v>
      </c>
      <c r="H152" s="195">
        <v>0.14099999999999999</v>
      </c>
      <c r="I152" s="196"/>
      <c r="J152" s="197">
        <f>ROUND(I152*H152,2)</f>
        <v>0</v>
      </c>
      <c r="K152" s="193" t="s">
        <v>157</v>
      </c>
      <c r="L152" s="59"/>
      <c r="M152" s="198" t="s">
        <v>21</v>
      </c>
      <c r="N152" s="199" t="s">
        <v>42</v>
      </c>
      <c r="O152" s="40"/>
      <c r="P152" s="200">
        <f>O152*H152</f>
        <v>0</v>
      </c>
      <c r="Q152" s="200">
        <v>1.05871</v>
      </c>
      <c r="R152" s="200">
        <f>Q152*H152</f>
        <v>0.14927810999999999</v>
      </c>
      <c r="S152" s="200">
        <v>0</v>
      </c>
      <c r="T152" s="201">
        <f>S152*H152</f>
        <v>0</v>
      </c>
      <c r="AR152" s="22" t="s">
        <v>158</v>
      </c>
      <c r="AT152" s="22" t="s">
        <v>153</v>
      </c>
      <c r="AU152" s="22" t="s">
        <v>81</v>
      </c>
      <c r="AY152" s="22" t="s">
        <v>151</v>
      </c>
      <c r="BE152" s="202">
        <f>IF(N152="základní",J152,0)</f>
        <v>0</v>
      </c>
      <c r="BF152" s="202">
        <f>IF(N152="snížená",J152,0)</f>
        <v>0</v>
      </c>
      <c r="BG152" s="202">
        <f>IF(N152="zákl. přenesená",J152,0)</f>
        <v>0</v>
      </c>
      <c r="BH152" s="202">
        <f>IF(N152="sníž. přenesená",J152,0)</f>
        <v>0</v>
      </c>
      <c r="BI152" s="202">
        <f>IF(N152="nulová",J152,0)</f>
        <v>0</v>
      </c>
      <c r="BJ152" s="22" t="s">
        <v>79</v>
      </c>
      <c r="BK152" s="202">
        <f>ROUND(I152*H152,2)</f>
        <v>0</v>
      </c>
      <c r="BL152" s="22" t="s">
        <v>158</v>
      </c>
      <c r="BM152" s="22" t="s">
        <v>253</v>
      </c>
    </row>
    <row r="153" spans="2:65" s="10" customFormat="1" ht="29.85" customHeight="1">
      <c r="B153" s="174"/>
      <c r="C153" s="175"/>
      <c r="D153" s="188" t="s">
        <v>70</v>
      </c>
      <c r="E153" s="189" t="s">
        <v>171</v>
      </c>
      <c r="F153" s="189" t="s">
        <v>254</v>
      </c>
      <c r="G153" s="175"/>
      <c r="H153" s="175"/>
      <c r="I153" s="178"/>
      <c r="J153" s="190">
        <f>BK153</f>
        <v>0</v>
      </c>
      <c r="K153" s="175"/>
      <c r="L153" s="180"/>
      <c r="M153" s="181"/>
      <c r="N153" s="182"/>
      <c r="O153" s="182"/>
      <c r="P153" s="183">
        <f>SUM(P154:P187)</f>
        <v>0</v>
      </c>
      <c r="Q153" s="182"/>
      <c r="R153" s="183">
        <f>SUM(R154:R187)</f>
        <v>27.158439059999999</v>
      </c>
      <c r="S153" s="182"/>
      <c r="T153" s="184">
        <f>SUM(T154:T187)</f>
        <v>0</v>
      </c>
      <c r="AR153" s="185" t="s">
        <v>79</v>
      </c>
      <c r="AT153" s="186" t="s">
        <v>70</v>
      </c>
      <c r="AU153" s="186" t="s">
        <v>79</v>
      </c>
      <c r="AY153" s="185" t="s">
        <v>151</v>
      </c>
      <c r="BK153" s="187">
        <f>SUM(BK154:BK187)</f>
        <v>0</v>
      </c>
    </row>
    <row r="154" spans="2:65" s="1" customFormat="1" ht="28.9" customHeight="1">
      <c r="B154" s="39"/>
      <c r="C154" s="191" t="s">
        <v>255</v>
      </c>
      <c r="D154" s="191" t="s">
        <v>153</v>
      </c>
      <c r="E154" s="192" t="s">
        <v>256</v>
      </c>
      <c r="F154" s="193" t="s">
        <v>257</v>
      </c>
      <c r="G154" s="194" t="s">
        <v>156</v>
      </c>
      <c r="H154" s="195">
        <v>10.457000000000001</v>
      </c>
      <c r="I154" s="196"/>
      <c r="J154" s="197">
        <f>ROUND(I154*H154,2)</f>
        <v>0</v>
      </c>
      <c r="K154" s="193" t="s">
        <v>157</v>
      </c>
      <c r="L154" s="59"/>
      <c r="M154" s="198" t="s">
        <v>21</v>
      </c>
      <c r="N154" s="199" t="s">
        <v>42</v>
      </c>
      <c r="O154" s="40"/>
      <c r="P154" s="200">
        <f>O154*H154</f>
        <v>0</v>
      </c>
      <c r="Q154" s="200">
        <v>1.8774999999999999</v>
      </c>
      <c r="R154" s="200">
        <f>Q154*H154</f>
        <v>19.633017500000001</v>
      </c>
      <c r="S154" s="200">
        <v>0</v>
      </c>
      <c r="T154" s="201">
        <f>S154*H154</f>
        <v>0</v>
      </c>
      <c r="AR154" s="22" t="s">
        <v>158</v>
      </c>
      <c r="AT154" s="22" t="s">
        <v>153</v>
      </c>
      <c r="AU154" s="22" t="s">
        <v>81</v>
      </c>
      <c r="AY154" s="22" t="s">
        <v>151</v>
      </c>
      <c r="BE154" s="202">
        <f>IF(N154="základní",J154,0)</f>
        <v>0</v>
      </c>
      <c r="BF154" s="202">
        <f>IF(N154="snížená",J154,0)</f>
        <v>0</v>
      </c>
      <c r="BG154" s="202">
        <f>IF(N154="zákl. přenesená",J154,0)</f>
        <v>0</v>
      </c>
      <c r="BH154" s="202">
        <f>IF(N154="sníž. přenesená",J154,0)</f>
        <v>0</v>
      </c>
      <c r="BI154" s="202">
        <f>IF(N154="nulová",J154,0)</f>
        <v>0</v>
      </c>
      <c r="BJ154" s="22" t="s">
        <v>79</v>
      </c>
      <c r="BK154" s="202">
        <f>ROUND(I154*H154,2)</f>
        <v>0</v>
      </c>
      <c r="BL154" s="22" t="s">
        <v>158</v>
      </c>
      <c r="BM154" s="22" t="s">
        <v>258</v>
      </c>
    </row>
    <row r="155" spans="2:65" s="11" customFormat="1">
      <c r="B155" s="206"/>
      <c r="C155" s="207"/>
      <c r="D155" s="203" t="s">
        <v>162</v>
      </c>
      <c r="E155" s="218" t="s">
        <v>21</v>
      </c>
      <c r="F155" s="219" t="s">
        <v>259</v>
      </c>
      <c r="G155" s="207"/>
      <c r="H155" s="220">
        <v>0.30099999999999999</v>
      </c>
      <c r="I155" s="212"/>
      <c r="J155" s="207"/>
      <c r="K155" s="207"/>
      <c r="L155" s="213"/>
      <c r="M155" s="214"/>
      <c r="N155" s="215"/>
      <c r="O155" s="215"/>
      <c r="P155" s="215"/>
      <c r="Q155" s="215"/>
      <c r="R155" s="215"/>
      <c r="S155" s="215"/>
      <c r="T155" s="216"/>
      <c r="AT155" s="217" t="s">
        <v>162</v>
      </c>
      <c r="AU155" s="217" t="s">
        <v>81</v>
      </c>
      <c r="AV155" s="11" t="s">
        <v>81</v>
      </c>
      <c r="AW155" s="11" t="s">
        <v>35</v>
      </c>
      <c r="AX155" s="11" t="s">
        <v>71</v>
      </c>
      <c r="AY155" s="217" t="s">
        <v>151</v>
      </c>
    </row>
    <row r="156" spans="2:65" s="11" customFormat="1">
      <c r="B156" s="206"/>
      <c r="C156" s="207"/>
      <c r="D156" s="203" t="s">
        <v>162</v>
      </c>
      <c r="E156" s="218" t="s">
        <v>21</v>
      </c>
      <c r="F156" s="219" t="s">
        <v>260</v>
      </c>
      <c r="G156" s="207"/>
      <c r="H156" s="220">
        <v>0.46899999999999997</v>
      </c>
      <c r="I156" s="212"/>
      <c r="J156" s="207"/>
      <c r="K156" s="207"/>
      <c r="L156" s="213"/>
      <c r="M156" s="214"/>
      <c r="N156" s="215"/>
      <c r="O156" s="215"/>
      <c r="P156" s="215"/>
      <c r="Q156" s="215"/>
      <c r="R156" s="215"/>
      <c r="S156" s="215"/>
      <c r="T156" s="216"/>
      <c r="AT156" s="217" t="s">
        <v>162</v>
      </c>
      <c r="AU156" s="217" t="s">
        <v>81</v>
      </c>
      <c r="AV156" s="11" t="s">
        <v>81</v>
      </c>
      <c r="AW156" s="11" t="s">
        <v>35</v>
      </c>
      <c r="AX156" s="11" t="s">
        <v>71</v>
      </c>
      <c r="AY156" s="217" t="s">
        <v>151</v>
      </c>
    </row>
    <row r="157" spans="2:65" s="11" customFormat="1">
      <c r="B157" s="206"/>
      <c r="C157" s="207"/>
      <c r="D157" s="203" t="s">
        <v>162</v>
      </c>
      <c r="E157" s="218" t="s">
        <v>21</v>
      </c>
      <c r="F157" s="219" t="s">
        <v>261</v>
      </c>
      <c r="G157" s="207"/>
      <c r="H157" s="220">
        <v>0.92</v>
      </c>
      <c r="I157" s="212"/>
      <c r="J157" s="207"/>
      <c r="K157" s="207"/>
      <c r="L157" s="213"/>
      <c r="M157" s="214"/>
      <c r="N157" s="215"/>
      <c r="O157" s="215"/>
      <c r="P157" s="215"/>
      <c r="Q157" s="215"/>
      <c r="R157" s="215"/>
      <c r="S157" s="215"/>
      <c r="T157" s="216"/>
      <c r="AT157" s="217" t="s">
        <v>162</v>
      </c>
      <c r="AU157" s="217" t="s">
        <v>81</v>
      </c>
      <c r="AV157" s="11" t="s">
        <v>81</v>
      </c>
      <c r="AW157" s="11" t="s">
        <v>35</v>
      </c>
      <c r="AX157" s="11" t="s">
        <v>71</v>
      </c>
      <c r="AY157" s="217" t="s">
        <v>151</v>
      </c>
    </row>
    <row r="158" spans="2:65" s="11" customFormat="1">
      <c r="B158" s="206"/>
      <c r="C158" s="207"/>
      <c r="D158" s="203" t="s">
        <v>162</v>
      </c>
      <c r="E158" s="218" t="s">
        <v>21</v>
      </c>
      <c r="F158" s="219" t="s">
        <v>262</v>
      </c>
      <c r="G158" s="207"/>
      <c r="H158" s="220">
        <v>3.9390000000000001</v>
      </c>
      <c r="I158" s="212"/>
      <c r="J158" s="207"/>
      <c r="K158" s="207"/>
      <c r="L158" s="213"/>
      <c r="M158" s="214"/>
      <c r="N158" s="215"/>
      <c r="O158" s="215"/>
      <c r="P158" s="215"/>
      <c r="Q158" s="215"/>
      <c r="R158" s="215"/>
      <c r="S158" s="215"/>
      <c r="T158" s="216"/>
      <c r="AT158" s="217" t="s">
        <v>162</v>
      </c>
      <c r="AU158" s="217" t="s">
        <v>81</v>
      </c>
      <c r="AV158" s="11" t="s">
        <v>81</v>
      </c>
      <c r="AW158" s="11" t="s">
        <v>35</v>
      </c>
      <c r="AX158" s="11" t="s">
        <v>71</v>
      </c>
      <c r="AY158" s="217" t="s">
        <v>151</v>
      </c>
    </row>
    <row r="159" spans="2:65" s="11" customFormat="1">
      <c r="B159" s="206"/>
      <c r="C159" s="207"/>
      <c r="D159" s="203" t="s">
        <v>162</v>
      </c>
      <c r="E159" s="218" t="s">
        <v>21</v>
      </c>
      <c r="F159" s="219" t="s">
        <v>263</v>
      </c>
      <c r="G159" s="207"/>
      <c r="H159" s="220">
        <v>4.8280000000000003</v>
      </c>
      <c r="I159" s="212"/>
      <c r="J159" s="207"/>
      <c r="K159" s="207"/>
      <c r="L159" s="213"/>
      <c r="M159" s="214"/>
      <c r="N159" s="215"/>
      <c r="O159" s="215"/>
      <c r="P159" s="215"/>
      <c r="Q159" s="215"/>
      <c r="R159" s="215"/>
      <c r="S159" s="215"/>
      <c r="T159" s="216"/>
      <c r="AT159" s="217" t="s">
        <v>162</v>
      </c>
      <c r="AU159" s="217" t="s">
        <v>81</v>
      </c>
      <c r="AV159" s="11" t="s">
        <v>81</v>
      </c>
      <c r="AW159" s="11" t="s">
        <v>35</v>
      </c>
      <c r="AX159" s="11" t="s">
        <v>71</v>
      </c>
      <c r="AY159" s="217" t="s">
        <v>151</v>
      </c>
    </row>
    <row r="160" spans="2:65" s="12" customFormat="1">
      <c r="B160" s="221"/>
      <c r="C160" s="222"/>
      <c r="D160" s="208" t="s">
        <v>162</v>
      </c>
      <c r="E160" s="223" t="s">
        <v>21</v>
      </c>
      <c r="F160" s="224" t="s">
        <v>170</v>
      </c>
      <c r="G160" s="222"/>
      <c r="H160" s="225">
        <v>10.457000000000001</v>
      </c>
      <c r="I160" s="226"/>
      <c r="J160" s="222"/>
      <c r="K160" s="222"/>
      <c r="L160" s="227"/>
      <c r="M160" s="228"/>
      <c r="N160" s="229"/>
      <c r="O160" s="229"/>
      <c r="P160" s="229"/>
      <c r="Q160" s="229"/>
      <c r="R160" s="229"/>
      <c r="S160" s="229"/>
      <c r="T160" s="230"/>
      <c r="AT160" s="231" t="s">
        <v>162</v>
      </c>
      <c r="AU160" s="231" t="s">
        <v>81</v>
      </c>
      <c r="AV160" s="12" t="s">
        <v>158</v>
      </c>
      <c r="AW160" s="12" t="s">
        <v>35</v>
      </c>
      <c r="AX160" s="12" t="s">
        <v>79</v>
      </c>
      <c r="AY160" s="231" t="s">
        <v>151</v>
      </c>
    </row>
    <row r="161" spans="2:65" s="1" customFormat="1" ht="40.15" customHeight="1">
      <c r="B161" s="39"/>
      <c r="C161" s="191" t="s">
        <v>264</v>
      </c>
      <c r="D161" s="191" t="s">
        <v>153</v>
      </c>
      <c r="E161" s="192" t="s">
        <v>265</v>
      </c>
      <c r="F161" s="193" t="s">
        <v>266</v>
      </c>
      <c r="G161" s="194" t="s">
        <v>224</v>
      </c>
      <c r="H161" s="195">
        <v>16.376999999999999</v>
      </c>
      <c r="I161" s="196"/>
      <c r="J161" s="197">
        <f>ROUND(I161*H161,2)</f>
        <v>0</v>
      </c>
      <c r="K161" s="193" t="s">
        <v>157</v>
      </c>
      <c r="L161" s="59"/>
      <c r="M161" s="198" t="s">
        <v>21</v>
      </c>
      <c r="N161" s="199" t="s">
        <v>42</v>
      </c>
      <c r="O161" s="40"/>
      <c r="P161" s="200">
        <f>O161*H161</f>
        <v>0</v>
      </c>
      <c r="Q161" s="200">
        <v>0.17512</v>
      </c>
      <c r="R161" s="200">
        <f>Q161*H161</f>
        <v>2.8679402399999998</v>
      </c>
      <c r="S161" s="200">
        <v>0</v>
      </c>
      <c r="T161" s="201">
        <f>S161*H161</f>
        <v>0</v>
      </c>
      <c r="AR161" s="22" t="s">
        <v>158</v>
      </c>
      <c r="AT161" s="22" t="s">
        <v>153</v>
      </c>
      <c r="AU161" s="22" t="s">
        <v>81</v>
      </c>
      <c r="AY161" s="22" t="s">
        <v>151</v>
      </c>
      <c r="BE161" s="202">
        <f>IF(N161="základní",J161,0)</f>
        <v>0</v>
      </c>
      <c r="BF161" s="202">
        <f>IF(N161="snížená",J161,0)</f>
        <v>0</v>
      </c>
      <c r="BG161" s="202">
        <f>IF(N161="zákl. přenesená",J161,0)</f>
        <v>0</v>
      </c>
      <c r="BH161" s="202">
        <f>IF(N161="sníž. přenesená",J161,0)</f>
        <v>0</v>
      </c>
      <c r="BI161" s="202">
        <f>IF(N161="nulová",J161,0)</f>
        <v>0</v>
      </c>
      <c r="BJ161" s="22" t="s">
        <v>79</v>
      </c>
      <c r="BK161" s="202">
        <f>ROUND(I161*H161,2)</f>
        <v>0</v>
      </c>
      <c r="BL161" s="22" t="s">
        <v>158</v>
      </c>
      <c r="BM161" s="22" t="s">
        <v>267</v>
      </c>
    </row>
    <row r="162" spans="2:65" s="1" customFormat="1" ht="162">
      <c r="B162" s="39"/>
      <c r="C162" s="61"/>
      <c r="D162" s="203" t="s">
        <v>160</v>
      </c>
      <c r="E162" s="61"/>
      <c r="F162" s="204" t="s">
        <v>268</v>
      </c>
      <c r="G162" s="61"/>
      <c r="H162" s="61"/>
      <c r="I162" s="161"/>
      <c r="J162" s="61"/>
      <c r="K162" s="61"/>
      <c r="L162" s="59"/>
      <c r="M162" s="205"/>
      <c r="N162" s="40"/>
      <c r="O162" s="40"/>
      <c r="P162" s="40"/>
      <c r="Q162" s="40"/>
      <c r="R162" s="40"/>
      <c r="S162" s="40"/>
      <c r="T162" s="76"/>
      <c r="AT162" s="22" t="s">
        <v>160</v>
      </c>
      <c r="AU162" s="22" t="s">
        <v>81</v>
      </c>
    </row>
    <row r="163" spans="2:65" s="11" customFormat="1">
      <c r="B163" s="206"/>
      <c r="C163" s="207"/>
      <c r="D163" s="203" t="s">
        <v>162</v>
      </c>
      <c r="E163" s="218" t="s">
        <v>21</v>
      </c>
      <c r="F163" s="219" t="s">
        <v>269</v>
      </c>
      <c r="G163" s="207"/>
      <c r="H163" s="220">
        <v>2.58</v>
      </c>
      <c r="I163" s="212"/>
      <c r="J163" s="207"/>
      <c r="K163" s="207"/>
      <c r="L163" s="213"/>
      <c r="M163" s="214"/>
      <c r="N163" s="215"/>
      <c r="O163" s="215"/>
      <c r="P163" s="215"/>
      <c r="Q163" s="215"/>
      <c r="R163" s="215"/>
      <c r="S163" s="215"/>
      <c r="T163" s="216"/>
      <c r="AT163" s="217" t="s">
        <v>162</v>
      </c>
      <c r="AU163" s="217" t="s">
        <v>81</v>
      </c>
      <c r="AV163" s="11" t="s">
        <v>81</v>
      </c>
      <c r="AW163" s="11" t="s">
        <v>35</v>
      </c>
      <c r="AX163" s="11" t="s">
        <v>71</v>
      </c>
      <c r="AY163" s="217" t="s">
        <v>151</v>
      </c>
    </row>
    <row r="164" spans="2:65" s="11" customFormat="1">
      <c r="B164" s="206"/>
      <c r="C164" s="207"/>
      <c r="D164" s="203" t="s">
        <v>162</v>
      </c>
      <c r="E164" s="218" t="s">
        <v>21</v>
      </c>
      <c r="F164" s="219" t="s">
        <v>270</v>
      </c>
      <c r="G164" s="207"/>
      <c r="H164" s="220">
        <v>5.0449999999999999</v>
      </c>
      <c r="I164" s="212"/>
      <c r="J164" s="207"/>
      <c r="K164" s="207"/>
      <c r="L164" s="213"/>
      <c r="M164" s="214"/>
      <c r="N164" s="215"/>
      <c r="O164" s="215"/>
      <c r="P164" s="215"/>
      <c r="Q164" s="215"/>
      <c r="R164" s="215"/>
      <c r="S164" s="215"/>
      <c r="T164" s="216"/>
      <c r="AT164" s="217" t="s">
        <v>162</v>
      </c>
      <c r="AU164" s="217" t="s">
        <v>81</v>
      </c>
      <c r="AV164" s="11" t="s">
        <v>81</v>
      </c>
      <c r="AW164" s="11" t="s">
        <v>35</v>
      </c>
      <c r="AX164" s="11" t="s">
        <v>71</v>
      </c>
      <c r="AY164" s="217" t="s">
        <v>151</v>
      </c>
    </row>
    <row r="165" spans="2:65" s="11" customFormat="1">
      <c r="B165" s="206"/>
      <c r="C165" s="207"/>
      <c r="D165" s="203" t="s">
        <v>162</v>
      </c>
      <c r="E165" s="218" t="s">
        <v>21</v>
      </c>
      <c r="F165" s="219" t="s">
        <v>271</v>
      </c>
      <c r="G165" s="207"/>
      <c r="H165" s="220">
        <v>5.0449999999999999</v>
      </c>
      <c r="I165" s="212"/>
      <c r="J165" s="207"/>
      <c r="K165" s="207"/>
      <c r="L165" s="213"/>
      <c r="M165" s="214"/>
      <c r="N165" s="215"/>
      <c r="O165" s="215"/>
      <c r="P165" s="215"/>
      <c r="Q165" s="215"/>
      <c r="R165" s="215"/>
      <c r="S165" s="215"/>
      <c r="T165" s="216"/>
      <c r="AT165" s="217" t="s">
        <v>162</v>
      </c>
      <c r="AU165" s="217" t="s">
        <v>81</v>
      </c>
      <c r="AV165" s="11" t="s">
        <v>81</v>
      </c>
      <c r="AW165" s="11" t="s">
        <v>35</v>
      </c>
      <c r="AX165" s="11" t="s">
        <v>71</v>
      </c>
      <c r="AY165" s="217" t="s">
        <v>151</v>
      </c>
    </row>
    <row r="166" spans="2:65" s="11" customFormat="1">
      <c r="B166" s="206"/>
      <c r="C166" s="207"/>
      <c r="D166" s="203" t="s">
        <v>162</v>
      </c>
      <c r="E166" s="218" t="s">
        <v>21</v>
      </c>
      <c r="F166" s="219" t="s">
        <v>272</v>
      </c>
      <c r="G166" s="207"/>
      <c r="H166" s="220">
        <v>3.7069999999999999</v>
      </c>
      <c r="I166" s="212"/>
      <c r="J166" s="207"/>
      <c r="K166" s="207"/>
      <c r="L166" s="213"/>
      <c r="M166" s="214"/>
      <c r="N166" s="215"/>
      <c r="O166" s="215"/>
      <c r="P166" s="215"/>
      <c r="Q166" s="215"/>
      <c r="R166" s="215"/>
      <c r="S166" s="215"/>
      <c r="T166" s="216"/>
      <c r="AT166" s="217" t="s">
        <v>162</v>
      </c>
      <c r="AU166" s="217" t="s">
        <v>81</v>
      </c>
      <c r="AV166" s="11" t="s">
        <v>81</v>
      </c>
      <c r="AW166" s="11" t="s">
        <v>35</v>
      </c>
      <c r="AX166" s="11" t="s">
        <v>71</v>
      </c>
      <c r="AY166" s="217" t="s">
        <v>151</v>
      </c>
    </row>
    <row r="167" spans="2:65" s="12" customFormat="1">
      <c r="B167" s="221"/>
      <c r="C167" s="222"/>
      <c r="D167" s="208" t="s">
        <v>162</v>
      </c>
      <c r="E167" s="223" t="s">
        <v>21</v>
      </c>
      <c r="F167" s="224" t="s">
        <v>170</v>
      </c>
      <c r="G167" s="222"/>
      <c r="H167" s="225">
        <v>16.376999999999999</v>
      </c>
      <c r="I167" s="226"/>
      <c r="J167" s="222"/>
      <c r="K167" s="222"/>
      <c r="L167" s="227"/>
      <c r="M167" s="228"/>
      <c r="N167" s="229"/>
      <c r="O167" s="229"/>
      <c r="P167" s="229"/>
      <c r="Q167" s="229"/>
      <c r="R167" s="229"/>
      <c r="S167" s="229"/>
      <c r="T167" s="230"/>
      <c r="AT167" s="231" t="s">
        <v>162</v>
      </c>
      <c r="AU167" s="231" t="s">
        <v>81</v>
      </c>
      <c r="AV167" s="12" t="s">
        <v>158</v>
      </c>
      <c r="AW167" s="12" t="s">
        <v>35</v>
      </c>
      <c r="AX167" s="12" t="s">
        <v>79</v>
      </c>
      <c r="AY167" s="231" t="s">
        <v>151</v>
      </c>
    </row>
    <row r="168" spans="2:65" s="1" customFormat="1" ht="28.9" customHeight="1">
      <c r="B168" s="39"/>
      <c r="C168" s="191" t="s">
        <v>9</v>
      </c>
      <c r="D168" s="191" t="s">
        <v>153</v>
      </c>
      <c r="E168" s="192" t="s">
        <v>273</v>
      </c>
      <c r="F168" s="193" t="s">
        <v>274</v>
      </c>
      <c r="G168" s="194" t="s">
        <v>275</v>
      </c>
      <c r="H168" s="195">
        <v>12</v>
      </c>
      <c r="I168" s="196"/>
      <c r="J168" s="197">
        <f>ROUND(I168*H168,2)</f>
        <v>0</v>
      </c>
      <c r="K168" s="193" t="s">
        <v>157</v>
      </c>
      <c r="L168" s="59"/>
      <c r="M168" s="198" t="s">
        <v>21</v>
      </c>
      <c r="N168" s="199" t="s">
        <v>42</v>
      </c>
      <c r="O168" s="40"/>
      <c r="P168" s="200">
        <f>O168*H168</f>
        <v>0</v>
      </c>
      <c r="Q168" s="200">
        <v>2.743E-2</v>
      </c>
      <c r="R168" s="200">
        <f>Q168*H168</f>
        <v>0.32916000000000001</v>
      </c>
      <c r="S168" s="200">
        <v>0</v>
      </c>
      <c r="T168" s="201">
        <f>S168*H168</f>
        <v>0</v>
      </c>
      <c r="AR168" s="22" t="s">
        <v>158</v>
      </c>
      <c r="AT168" s="22" t="s">
        <v>153</v>
      </c>
      <c r="AU168" s="22" t="s">
        <v>81</v>
      </c>
      <c r="AY168" s="22" t="s">
        <v>151</v>
      </c>
      <c r="BE168" s="202">
        <f>IF(N168="základní",J168,0)</f>
        <v>0</v>
      </c>
      <c r="BF168" s="202">
        <f>IF(N168="snížená",J168,0)</f>
        <v>0</v>
      </c>
      <c r="BG168" s="202">
        <f>IF(N168="zákl. přenesená",J168,0)</f>
        <v>0</v>
      </c>
      <c r="BH168" s="202">
        <f>IF(N168="sníž. přenesená",J168,0)</f>
        <v>0</v>
      </c>
      <c r="BI168" s="202">
        <f>IF(N168="nulová",J168,0)</f>
        <v>0</v>
      </c>
      <c r="BJ168" s="22" t="s">
        <v>79</v>
      </c>
      <c r="BK168" s="202">
        <f>ROUND(I168*H168,2)</f>
        <v>0</v>
      </c>
      <c r="BL168" s="22" t="s">
        <v>158</v>
      </c>
      <c r="BM168" s="22" t="s">
        <v>276</v>
      </c>
    </row>
    <row r="169" spans="2:65" s="1" customFormat="1" ht="409.5">
      <c r="B169" s="39"/>
      <c r="C169" s="61"/>
      <c r="D169" s="208" t="s">
        <v>160</v>
      </c>
      <c r="E169" s="61"/>
      <c r="F169" s="232" t="s">
        <v>277</v>
      </c>
      <c r="G169" s="61"/>
      <c r="H169" s="61"/>
      <c r="I169" s="161"/>
      <c r="J169" s="61"/>
      <c r="K169" s="61"/>
      <c r="L169" s="59"/>
      <c r="M169" s="205"/>
      <c r="N169" s="40"/>
      <c r="O169" s="40"/>
      <c r="P169" s="40"/>
      <c r="Q169" s="40"/>
      <c r="R169" s="40"/>
      <c r="S169" s="40"/>
      <c r="T169" s="76"/>
      <c r="AT169" s="22" t="s">
        <v>160</v>
      </c>
      <c r="AU169" s="22" t="s">
        <v>81</v>
      </c>
    </row>
    <row r="170" spans="2:65" s="1" customFormat="1" ht="20.45" customHeight="1">
      <c r="B170" s="39"/>
      <c r="C170" s="191" t="s">
        <v>278</v>
      </c>
      <c r="D170" s="191" t="s">
        <v>153</v>
      </c>
      <c r="E170" s="192" t="s">
        <v>279</v>
      </c>
      <c r="F170" s="193" t="s">
        <v>280</v>
      </c>
      <c r="G170" s="194" t="s">
        <v>156</v>
      </c>
      <c r="H170" s="195">
        <v>0.21099999999999999</v>
      </c>
      <c r="I170" s="196"/>
      <c r="J170" s="197">
        <f>ROUND(I170*H170,2)</f>
        <v>0</v>
      </c>
      <c r="K170" s="193" t="s">
        <v>157</v>
      </c>
      <c r="L170" s="59"/>
      <c r="M170" s="198" t="s">
        <v>21</v>
      </c>
      <c r="N170" s="199" t="s">
        <v>42</v>
      </c>
      <c r="O170" s="40"/>
      <c r="P170" s="200">
        <f>O170*H170</f>
        <v>0</v>
      </c>
      <c r="Q170" s="200">
        <v>1.94302</v>
      </c>
      <c r="R170" s="200">
        <f>Q170*H170</f>
        <v>0.40997721999999998</v>
      </c>
      <c r="S170" s="200">
        <v>0</v>
      </c>
      <c r="T170" s="201">
        <f>S170*H170</f>
        <v>0</v>
      </c>
      <c r="AR170" s="22" t="s">
        <v>158</v>
      </c>
      <c r="AT170" s="22" t="s">
        <v>153</v>
      </c>
      <c r="AU170" s="22" t="s">
        <v>81</v>
      </c>
      <c r="AY170" s="22" t="s">
        <v>151</v>
      </c>
      <c r="BE170" s="202">
        <f>IF(N170="základní",J170,0)</f>
        <v>0</v>
      </c>
      <c r="BF170" s="202">
        <f>IF(N170="snížená",J170,0)</f>
        <v>0</v>
      </c>
      <c r="BG170" s="202">
        <f>IF(N170="zákl. přenesená",J170,0)</f>
        <v>0</v>
      </c>
      <c r="BH170" s="202">
        <f>IF(N170="sníž. přenesená",J170,0)</f>
        <v>0</v>
      </c>
      <c r="BI170" s="202">
        <f>IF(N170="nulová",J170,0)</f>
        <v>0</v>
      </c>
      <c r="BJ170" s="22" t="s">
        <v>79</v>
      </c>
      <c r="BK170" s="202">
        <f>ROUND(I170*H170,2)</f>
        <v>0</v>
      </c>
      <c r="BL170" s="22" t="s">
        <v>158</v>
      </c>
      <c r="BM170" s="22" t="s">
        <v>281</v>
      </c>
    </row>
    <row r="171" spans="2:65" s="1" customFormat="1" ht="94.5">
      <c r="B171" s="39"/>
      <c r="C171" s="61"/>
      <c r="D171" s="203" t="s">
        <v>160</v>
      </c>
      <c r="E171" s="61"/>
      <c r="F171" s="204" t="s">
        <v>282</v>
      </c>
      <c r="G171" s="61"/>
      <c r="H171" s="61"/>
      <c r="I171" s="161"/>
      <c r="J171" s="61"/>
      <c r="K171" s="61"/>
      <c r="L171" s="59"/>
      <c r="M171" s="205"/>
      <c r="N171" s="40"/>
      <c r="O171" s="40"/>
      <c r="P171" s="40"/>
      <c r="Q171" s="40"/>
      <c r="R171" s="40"/>
      <c r="S171" s="40"/>
      <c r="T171" s="76"/>
      <c r="AT171" s="22" t="s">
        <v>160</v>
      </c>
      <c r="AU171" s="22" t="s">
        <v>81</v>
      </c>
    </row>
    <row r="172" spans="2:65" s="11" customFormat="1">
      <c r="B172" s="206"/>
      <c r="C172" s="207"/>
      <c r="D172" s="208" t="s">
        <v>162</v>
      </c>
      <c r="E172" s="209" t="s">
        <v>21</v>
      </c>
      <c r="F172" s="210" t="s">
        <v>283</v>
      </c>
      <c r="G172" s="207"/>
      <c r="H172" s="211">
        <v>0.21099999999999999</v>
      </c>
      <c r="I172" s="212"/>
      <c r="J172" s="207"/>
      <c r="K172" s="207"/>
      <c r="L172" s="213"/>
      <c r="M172" s="214"/>
      <c r="N172" s="215"/>
      <c r="O172" s="215"/>
      <c r="P172" s="215"/>
      <c r="Q172" s="215"/>
      <c r="R172" s="215"/>
      <c r="S172" s="215"/>
      <c r="T172" s="216"/>
      <c r="AT172" s="217" t="s">
        <v>162</v>
      </c>
      <c r="AU172" s="217" t="s">
        <v>81</v>
      </c>
      <c r="AV172" s="11" t="s">
        <v>81</v>
      </c>
      <c r="AW172" s="11" t="s">
        <v>35</v>
      </c>
      <c r="AX172" s="11" t="s">
        <v>79</v>
      </c>
      <c r="AY172" s="217" t="s">
        <v>151</v>
      </c>
    </row>
    <row r="173" spans="2:65" s="1" customFormat="1" ht="28.9" customHeight="1">
      <c r="B173" s="39"/>
      <c r="C173" s="191" t="s">
        <v>284</v>
      </c>
      <c r="D173" s="191" t="s">
        <v>153</v>
      </c>
      <c r="E173" s="192" t="s">
        <v>285</v>
      </c>
      <c r="F173" s="193" t="s">
        <v>286</v>
      </c>
      <c r="G173" s="194" t="s">
        <v>190</v>
      </c>
      <c r="H173" s="195">
        <v>0.48199999999999998</v>
      </c>
      <c r="I173" s="196"/>
      <c r="J173" s="197">
        <f>ROUND(I173*H173,2)</f>
        <v>0</v>
      </c>
      <c r="K173" s="193" t="s">
        <v>157</v>
      </c>
      <c r="L173" s="59"/>
      <c r="M173" s="198" t="s">
        <v>21</v>
      </c>
      <c r="N173" s="199" t="s">
        <v>42</v>
      </c>
      <c r="O173" s="40"/>
      <c r="P173" s="200">
        <f>O173*H173</f>
        <v>0</v>
      </c>
      <c r="Q173" s="200">
        <v>1.7090000000000001E-2</v>
      </c>
      <c r="R173" s="200">
        <f>Q173*H173</f>
        <v>8.2373800000000007E-3</v>
      </c>
      <c r="S173" s="200">
        <v>0</v>
      </c>
      <c r="T173" s="201">
        <f>S173*H173</f>
        <v>0</v>
      </c>
      <c r="AR173" s="22" t="s">
        <v>158</v>
      </c>
      <c r="AT173" s="22" t="s">
        <v>153</v>
      </c>
      <c r="AU173" s="22" t="s">
        <v>81</v>
      </c>
      <c r="AY173" s="22" t="s">
        <v>151</v>
      </c>
      <c r="BE173" s="202">
        <f>IF(N173="základní",J173,0)</f>
        <v>0</v>
      </c>
      <c r="BF173" s="202">
        <f>IF(N173="snížená",J173,0)</f>
        <v>0</v>
      </c>
      <c r="BG173" s="202">
        <f>IF(N173="zákl. přenesená",J173,0)</f>
        <v>0</v>
      </c>
      <c r="BH173" s="202">
        <f>IF(N173="sníž. přenesená",J173,0)</f>
        <v>0</v>
      </c>
      <c r="BI173" s="202">
        <f>IF(N173="nulová",J173,0)</f>
        <v>0</v>
      </c>
      <c r="BJ173" s="22" t="s">
        <v>79</v>
      </c>
      <c r="BK173" s="202">
        <f>ROUND(I173*H173,2)</f>
        <v>0</v>
      </c>
      <c r="BL173" s="22" t="s">
        <v>158</v>
      </c>
      <c r="BM173" s="22" t="s">
        <v>287</v>
      </c>
    </row>
    <row r="174" spans="2:65" s="1" customFormat="1" ht="67.5">
      <c r="B174" s="39"/>
      <c r="C174" s="61"/>
      <c r="D174" s="203" t="s">
        <v>160</v>
      </c>
      <c r="E174" s="61"/>
      <c r="F174" s="204" t="s">
        <v>288</v>
      </c>
      <c r="G174" s="61"/>
      <c r="H174" s="61"/>
      <c r="I174" s="161"/>
      <c r="J174" s="61"/>
      <c r="K174" s="61"/>
      <c r="L174" s="59"/>
      <c r="M174" s="205"/>
      <c r="N174" s="40"/>
      <c r="O174" s="40"/>
      <c r="P174" s="40"/>
      <c r="Q174" s="40"/>
      <c r="R174" s="40"/>
      <c r="S174" s="40"/>
      <c r="T174" s="76"/>
      <c r="AT174" s="22" t="s">
        <v>160</v>
      </c>
      <c r="AU174" s="22" t="s">
        <v>81</v>
      </c>
    </row>
    <row r="175" spans="2:65" s="11" customFormat="1">
      <c r="B175" s="206"/>
      <c r="C175" s="207"/>
      <c r="D175" s="208" t="s">
        <v>162</v>
      </c>
      <c r="E175" s="209" t="s">
        <v>21</v>
      </c>
      <c r="F175" s="210" t="s">
        <v>289</v>
      </c>
      <c r="G175" s="207"/>
      <c r="H175" s="211">
        <v>0.48199999999999998</v>
      </c>
      <c r="I175" s="212"/>
      <c r="J175" s="207"/>
      <c r="K175" s="207"/>
      <c r="L175" s="213"/>
      <c r="M175" s="214"/>
      <c r="N175" s="215"/>
      <c r="O175" s="215"/>
      <c r="P175" s="215"/>
      <c r="Q175" s="215"/>
      <c r="R175" s="215"/>
      <c r="S175" s="215"/>
      <c r="T175" s="216"/>
      <c r="AT175" s="217" t="s">
        <v>162</v>
      </c>
      <c r="AU175" s="217" t="s">
        <v>81</v>
      </c>
      <c r="AV175" s="11" t="s">
        <v>81</v>
      </c>
      <c r="AW175" s="11" t="s">
        <v>35</v>
      </c>
      <c r="AX175" s="11" t="s">
        <v>79</v>
      </c>
      <c r="AY175" s="217" t="s">
        <v>151</v>
      </c>
    </row>
    <row r="176" spans="2:65" s="1" customFormat="1" ht="20.45" customHeight="1">
      <c r="B176" s="39"/>
      <c r="C176" s="234" t="s">
        <v>290</v>
      </c>
      <c r="D176" s="234" t="s">
        <v>291</v>
      </c>
      <c r="E176" s="235" t="s">
        <v>292</v>
      </c>
      <c r="F176" s="236" t="s">
        <v>293</v>
      </c>
      <c r="G176" s="237" t="s">
        <v>190</v>
      </c>
      <c r="H176" s="238">
        <v>0.30399999999999999</v>
      </c>
      <c r="I176" s="239"/>
      <c r="J176" s="240">
        <f>ROUND(I176*H176,2)</f>
        <v>0</v>
      </c>
      <c r="K176" s="236" t="s">
        <v>157</v>
      </c>
      <c r="L176" s="241"/>
      <c r="M176" s="242" t="s">
        <v>21</v>
      </c>
      <c r="N176" s="243" t="s">
        <v>42</v>
      </c>
      <c r="O176" s="40"/>
      <c r="P176" s="200">
        <f>O176*H176</f>
        <v>0</v>
      </c>
      <c r="Q176" s="200">
        <v>1</v>
      </c>
      <c r="R176" s="200">
        <f>Q176*H176</f>
        <v>0.30399999999999999</v>
      </c>
      <c r="S176" s="200">
        <v>0</v>
      </c>
      <c r="T176" s="201">
        <f>S176*H176</f>
        <v>0</v>
      </c>
      <c r="AR176" s="22" t="s">
        <v>199</v>
      </c>
      <c r="AT176" s="22" t="s">
        <v>291</v>
      </c>
      <c r="AU176" s="22" t="s">
        <v>81</v>
      </c>
      <c r="AY176" s="22" t="s">
        <v>151</v>
      </c>
      <c r="BE176" s="202">
        <f>IF(N176="základní",J176,0)</f>
        <v>0</v>
      </c>
      <c r="BF176" s="202">
        <f>IF(N176="snížená",J176,0)</f>
        <v>0</v>
      </c>
      <c r="BG176" s="202">
        <f>IF(N176="zákl. přenesená",J176,0)</f>
        <v>0</v>
      </c>
      <c r="BH176" s="202">
        <f>IF(N176="sníž. přenesená",J176,0)</f>
        <v>0</v>
      </c>
      <c r="BI176" s="202">
        <f>IF(N176="nulová",J176,0)</f>
        <v>0</v>
      </c>
      <c r="BJ176" s="22" t="s">
        <v>79</v>
      </c>
      <c r="BK176" s="202">
        <f>ROUND(I176*H176,2)</f>
        <v>0</v>
      </c>
      <c r="BL176" s="22" t="s">
        <v>158</v>
      </c>
      <c r="BM176" s="22" t="s">
        <v>294</v>
      </c>
    </row>
    <row r="177" spans="2:65" s="1" customFormat="1" ht="20.45" customHeight="1">
      <c r="B177" s="39"/>
      <c r="C177" s="234" t="s">
        <v>295</v>
      </c>
      <c r="D177" s="234" t="s">
        <v>291</v>
      </c>
      <c r="E177" s="235" t="s">
        <v>296</v>
      </c>
      <c r="F177" s="236" t="s">
        <v>297</v>
      </c>
      <c r="G177" s="237" t="s">
        <v>190</v>
      </c>
      <c r="H177" s="238">
        <v>0.17799999999999999</v>
      </c>
      <c r="I177" s="239"/>
      <c r="J177" s="240">
        <f>ROUND(I177*H177,2)</f>
        <v>0</v>
      </c>
      <c r="K177" s="236" t="s">
        <v>157</v>
      </c>
      <c r="L177" s="241"/>
      <c r="M177" s="242" t="s">
        <v>21</v>
      </c>
      <c r="N177" s="243" t="s">
        <v>42</v>
      </c>
      <c r="O177" s="40"/>
      <c r="P177" s="200">
        <f>O177*H177</f>
        <v>0</v>
      </c>
      <c r="Q177" s="200">
        <v>1</v>
      </c>
      <c r="R177" s="200">
        <f>Q177*H177</f>
        <v>0.17799999999999999</v>
      </c>
      <c r="S177" s="200">
        <v>0</v>
      </c>
      <c r="T177" s="201">
        <f>S177*H177</f>
        <v>0</v>
      </c>
      <c r="AR177" s="22" t="s">
        <v>199</v>
      </c>
      <c r="AT177" s="22" t="s">
        <v>291</v>
      </c>
      <c r="AU177" s="22" t="s">
        <v>81</v>
      </c>
      <c r="AY177" s="22" t="s">
        <v>151</v>
      </c>
      <c r="BE177" s="202">
        <f>IF(N177="základní",J177,0)</f>
        <v>0</v>
      </c>
      <c r="BF177" s="202">
        <f>IF(N177="snížená",J177,0)</f>
        <v>0</v>
      </c>
      <c r="BG177" s="202">
        <f>IF(N177="zákl. přenesená",J177,0)</f>
        <v>0</v>
      </c>
      <c r="BH177" s="202">
        <f>IF(N177="sníž. přenesená",J177,0)</f>
        <v>0</v>
      </c>
      <c r="BI177" s="202">
        <f>IF(N177="nulová",J177,0)</f>
        <v>0</v>
      </c>
      <c r="BJ177" s="22" t="s">
        <v>79</v>
      </c>
      <c r="BK177" s="202">
        <f>ROUND(I177*H177,2)</f>
        <v>0</v>
      </c>
      <c r="BL177" s="22" t="s">
        <v>158</v>
      </c>
      <c r="BM177" s="22" t="s">
        <v>298</v>
      </c>
    </row>
    <row r="178" spans="2:65" s="1" customFormat="1" ht="28.9" customHeight="1">
      <c r="B178" s="39"/>
      <c r="C178" s="191" t="s">
        <v>299</v>
      </c>
      <c r="D178" s="191" t="s">
        <v>153</v>
      </c>
      <c r="E178" s="192" t="s">
        <v>300</v>
      </c>
      <c r="F178" s="193" t="s">
        <v>301</v>
      </c>
      <c r="G178" s="194" t="s">
        <v>190</v>
      </c>
      <c r="H178" s="195">
        <v>0.154</v>
      </c>
      <c r="I178" s="196"/>
      <c r="J178" s="197">
        <f>ROUND(I178*H178,2)</f>
        <v>0</v>
      </c>
      <c r="K178" s="193" t="s">
        <v>157</v>
      </c>
      <c r="L178" s="59"/>
      <c r="M178" s="198" t="s">
        <v>21</v>
      </c>
      <c r="N178" s="199" t="s">
        <v>42</v>
      </c>
      <c r="O178" s="40"/>
      <c r="P178" s="200">
        <f>O178*H178</f>
        <v>0</v>
      </c>
      <c r="Q178" s="200">
        <v>1.0900000000000001</v>
      </c>
      <c r="R178" s="200">
        <f>Q178*H178</f>
        <v>0.16786000000000001</v>
      </c>
      <c r="S178" s="200">
        <v>0</v>
      </c>
      <c r="T178" s="201">
        <f>S178*H178</f>
        <v>0</v>
      </c>
      <c r="AR178" s="22" t="s">
        <v>158</v>
      </c>
      <c r="AT178" s="22" t="s">
        <v>153</v>
      </c>
      <c r="AU178" s="22" t="s">
        <v>81</v>
      </c>
      <c r="AY178" s="22" t="s">
        <v>151</v>
      </c>
      <c r="BE178" s="202">
        <f>IF(N178="základní",J178,0)</f>
        <v>0</v>
      </c>
      <c r="BF178" s="202">
        <f>IF(N178="snížená",J178,0)</f>
        <v>0</v>
      </c>
      <c r="BG178" s="202">
        <f>IF(N178="zákl. přenesená",J178,0)</f>
        <v>0</v>
      </c>
      <c r="BH178" s="202">
        <f>IF(N178="sníž. přenesená",J178,0)</f>
        <v>0</v>
      </c>
      <c r="BI178" s="202">
        <f>IF(N178="nulová",J178,0)</f>
        <v>0</v>
      </c>
      <c r="BJ178" s="22" t="s">
        <v>79</v>
      </c>
      <c r="BK178" s="202">
        <f>ROUND(I178*H178,2)</f>
        <v>0</v>
      </c>
      <c r="BL178" s="22" t="s">
        <v>158</v>
      </c>
      <c r="BM178" s="22" t="s">
        <v>302</v>
      </c>
    </row>
    <row r="179" spans="2:65" s="1" customFormat="1" ht="40.5">
      <c r="B179" s="39"/>
      <c r="C179" s="61"/>
      <c r="D179" s="203" t="s">
        <v>160</v>
      </c>
      <c r="E179" s="61"/>
      <c r="F179" s="204" t="s">
        <v>303</v>
      </c>
      <c r="G179" s="61"/>
      <c r="H179" s="61"/>
      <c r="I179" s="161"/>
      <c r="J179" s="61"/>
      <c r="K179" s="61"/>
      <c r="L179" s="59"/>
      <c r="M179" s="205"/>
      <c r="N179" s="40"/>
      <c r="O179" s="40"/>
      <c r="P179" s="40"/>
      <c r="Q179" s="40"/>
      <c r="R179" s="40"/>
      <c r="S179" s="40"/>
      <c r="T179" s="76"/>
      <c r="AT179" s="22" t="s">
        <v>160</v>
      </c>
      <c r="AU179" s="22" t="s">
        <v>81</v>
      </c>
    </row>
    <row r="180" spans="2:65" s="11" customFormat="1">
      <c r="B180" s="206"/>
      <c r="C180" s="207"/>
      <c r="D180" s="208" t="s">
        <v>162</v>
      </c>
      <c r="E180" s="209" t="s">
        <v>21</v>
      </c>
      <c r="F180" s="210" t="s">
        <v>304</v>
      </c>
      <c r="G180" s="207"/>
      <c r="H180" s="211">
        <v>0.154</v>
      </c>
      <c r="I180" s="212"/>
      <c r="J180" s="207"/>
      <c r="K180" s="207"/>
      <c r="L180" s="213"/>
      <c r="M180" s="214"/>
      <c r="N180" s="215"/>
      <c r="O180" s="215"/>
      <c r="P180" s="215"/>
      <c r="Q180" s="215"/>
      <c r="R180" s="215"/>
      <c r="S180" s="215"/>
      <c r="T180" s="216"/>
      <c r="AT180" s="217" t="s">
        <v>162</v>
      </c>
      <c r="AU180" s="217" t="s">
        <v>81</v>
      </c>
      <c r="AV180" s="11" t="s">
        <v>81</v>
      </c>
      <c r="AW180" s="11" t="s">
        <v>35</v>
      </c>
      <c r="AX180" s="11" t="s">
        <v>79</v>
      </c>
      <c r="AY180" s="217" t="s">
        <v>151</v>
      </c>
    </row>
    <row r="181" spans="2:65" s="1" customFormat="1" ht="28.9" customHeight="1">
      <c r="B181" s="39"/>
      <c r="C181" s="191" t="s">
        <v>305</v>
      </c>
      <c r="D181" s="191" t="s">
        <v>153</v>
      </c>
      <c r="E181" s="192" t="s">
        <v>306</v>
      </c>
      <c r="F181" s="193" t="s">
        <v>307</v>
      </c>
      <c r="G181" s="194" t="s">
        <v>224</v>
      </c>
      <c r="H181" s="195">
        <v>0.70399999999999996</v>
      </c>
      <c r="I181" s="196"/>
      <c r="J181" s="197">
        <f>ROUND(I181*H181,2)</f>
        <v>0</v>
      </c>
      <c r="K181" s="193" t="s">
        <v>157</v>
      </c>
      <c r="L181" s="59"/>
      <c r="M181" s="198" t="s">
        <v>21</v>
      </c>
      <c r="N181" s="199" t="s">
        <v>42</v>
      </c>
      <c r="O181" s="40"/>
      <c r="P181" s="200">
        <f>O181*H181</f>
        <v>0</v>
      </c>
      <c r="Q181" s="200">
        <v>0.17818000000000001</v>
      </c>
      <c r="R181" s="200">
        <f>Q181*H181</f>
        <v>0.12543872</v>
      </c>
      <c r="S181" s="200">
        <v>0</v>
      </c>
      <c r="T181" s="201">
        <f>S181*H181</f>
        <v>0</v>
      </c>
      <c r="AR181" s="22" t="s">
        <v>158</v>
      </c>
      <c r="AT181" s="22" t="s">
        <v>153</v>
      </c>
      <c r="AU181" s="22" t="s">
        <v>81</v>
      </c>
      <c r="AY181" s="22" t="s">
        <v>151</v>
      </c>
      <c r="BE181" s="202">
        <f>IF(N181="základní",J181,0)</f>
        <v>0</v>
      </c>
      <c r="BF181" s="202">
        <f>IF(N181="snížená",J181,0)</f>
        <v>0</v>
      </c>
      <c r="BG181" s="202">
        <f>IF(N181="zákl. přenesená",J181,0)</f>
        <v>0</v>
      </c>
      <c r="BH181" s="202">
        <f>IF(N181="sníž. přenesená",J181,0)</f>
        <v>0</v>
      </c>
      <c r="BI181" s="202">
        <f>IF(N181="nulová",J181,0)</f>
        <v>0</v>
      </c>
      <c r="BJ181" s="22" t="s">
        <v>79</v>
      </c>
      <c r="BK181" s="202">
        <f>ROUND(I181*H181,2)</f>
        <v>0</v>
      </c>
      <c r="BL181" s="22" t="s">
        <v>158</v>
      </c>
      <c r="BM181" s="22" t="s">
        <v>308</v>
      </c>
    </row>
    <row r="182" spans="2:65" s="11" customFormat="1">
      <c r="B182" s="206"/>
      <c r="C182" s="207"/>
      <c r="D182" s="208" t="s">
        <v>162</v>
      </c>
      <c r="E182" s="209" t="s">
        <v>21</v>
      </c>
      <c r="F182" s="210" t="s">
        <v>309</v>
      </c>
      <c r="G182" s="207"/>
      <c r="H182" s="211">
        <v>0.70399999999999996</v>
      </c>
      <c r="I182" s="212"/>
      <c r="J182" s="207"/>
      <c r="K182" s="207"/>
      <c r="L182" s="213"/>
      <c r="M182" s="214"/>
      <c r="N182" s="215"/>
      <c r="O182" s="215"/>
      <c r="P182" s="215"/>
      <c r="Q182" s="215"/>
      <c r="R182" s="215"/>
      <c r="S182" s="215"/>
      <c r="T182" s="216"/>
      <c r="AT182" s="217" t="s">
        <v>162</v>
      </c>
      <c r="AU182" s="217" t="s">
        <v>81</v>
      </c>
      <c r="AV182" s="11" t="s">
        <v>81</v>
      </c>
      <c r="AW182" s="11" t="s">
        <v>35</v>
      </c>
      <c r="AX182" s="11" t="s">
        <v>79</v>
      </c>
      <c r="AY182" s="217" t="s">
        <v>151</v>
      </c>
    </row>
    <row r="183" spans="2:65" s="1" customFormat="1" ht="28.9" customHeight="1">
      <c r="B183" s="39"/>
      <c r="C183" s="191" t="s">
        <v>310</v>
      </c>
      <c r="D183" s="191" t="s">
        <v>153</v>
      </c>
      <c r="E183" s="192" t="s">
        <v>311</v>
      </c>
      <c r="F183" s="193" t="s">
        <v>312</v>
      </c>
      <c r="G183" s="194" t="s">
        <v>224</v>
      </c>
      <c r="H183" s="195">
        <v>6.9</v>
      </c>
      <c r="I183" s="196"/>
      <c r="J183" s="197">
        <f>ROUND(I183*H183,2)</f>
        <v>0</v>
      </c>
      <c r="K183" s="193" t="s">
        <v>157</v>
      </c>
      <c r="L183" s="59"/>
      <c r="M183" s="198" t="s">
        <v>21</v>
      </c>
      <c r="N183" s="199" t="s">
        <v>42</v>
      </c>
      <c r="O183" s="40"/>
      <c r="P183" s="200">
        <f>O183*H183</f>
        <v>0</v>
      </c>
      <c r="Q183" s="200">
        <v>0.45432</v>
      </c>
      <c r="R183" s="200">
        <f>Q183*H183</f>
        <v>3.134808</v>
      </c>
      <c r="S183" s="200">
        <v>0</v>
      </c>
      <c r="T183" s="201">
        <f>S183*H183</f>
        <v>0</v>
      </c>
      <c r="AR183" s="22" t="s">
        <v>158</v>
      </c>
      <c r="AT183" s="22" t="s">
        <v>153</v>
      </c>
      <c r="AU183" s="22" t="s">
        <v>81</v>
      </c>
      <c r="AY183" s="22" t="s">
        <v>151</v>
      </c>
      <c r="BE183" s="202">
        <f>IF(N183="základní",J183,0)</f>
        <v>0</v>
      </c>
      <c r="BF183" s="202">
        <f>IF(N183="snížená",J183,0)</f>
        <v>0</v>
      </c>
      <c r="BG183" s="202">
        <f>IF(N183="zákl. přenesená",J183,0)</f>
        <v>0</v>
      </c>
      <c r="BH183" s="202">
        <f>IF(N183="sníž. přenesená",J183,0)</f>
        <v>0</v>
      </c>
      <c r="BI183" s="202">
        <f>IF(N183="nulová",J183,0)</f>
        <v>0</v>
      </c>
      <c r="BJ183" s="22" t="s">
        <v>79</v>
      </c>
      <c r="BK183" s="202">
        <f>ROUND(I183*H183,2)</f>
        <v>0</v>
      </c>
      <c r="BL183" s="22" t="s">
        <v>158</v>
      </c>
      <c r="BM183" s="22" t="s">
        <v>313</v>
      </c>
    </row>
    <row r="184" spans="2:65" s="1" customFormat="1" ht="81">
      <c r="B184" s="39"/>
      <c r="C184" s="61"/>
      <c r="D184" s="203" t="s">
        <v>160</v>
      </c>
      <c r="E184" s="61"/>
      <c r="F184" s="204" t="s">
        <v>314</v>
      </c>
      <c r="G184" s="61"/>
      <c r="H184" s="61"/>
      <c r="I184" s="161"/>
      <c r="J184" s="61"/>
      <c r="K184" s="61"/>
      <c r="L184" s="59"/>
      <c r="M184" s="205"/>
      <c r="N184" s="40"/>
      <c r="O184" s="40"/>
      <c r="P184" s="40"/>
      <c r="Q184" s="40"/>
      <c r="R184" s="40"/>
      <c r="S184" s="40"/>
      <c r="T184" s="76"/>
      <c r="AT184" s="22" t="s">
        <v>160</v>
      </c>
      <c r="AU184" s="22" t="s">
        <v>81</v>
      </c>
    </row>
    <row r="185" spans="2:65" s="11" customFormat="1">
      <c r="B185" s="206"/>
      <c r="C185" s="207"/>
      <c r="D185" s="203" t="s">
        <v>162</v>
      </c>
      <c r="E185" s="218" t="s">
        <v>21</v>
      </c>
      <c r="F185" s="219" t="s">
        <v>315</v>
      </c>
      <c r="G185" s="207"/>
      <c r="H185" s="220">
        <v>2.76</v>
      </c>
      <c r="I185" s="212"/>
      <c r="J185" s="207"/>
      <c r="K185" s="207"/>
      <c r="L185" s="213"/>
      <c r="M185" s="214"/>
      <c r="N185" s="215"/>
      <c r="O185" s="215"/>
      <c r="P185" s="215"/>
      <c r="Q185" s="215"/>
      <c r="R185" s="215"/>
      <c r="S185" s="215"/>
      <c r="T185" s="216"/>
      <c r="AT185" s="217" t="s">
        <v>162</v>
      </c>
      <c r="AU185" s="217" t="s">
        <v>81</v>
      </c>
      <c r="AV185" s="11" t="s">
        <v>81</v>
      </c>
      <c r="AW185" s="11" t="s">
        <v>35</v>
      </c>
      <c r="AX185" s="11" t="s">
        <v>71</v>
      </c>
      <c r="AY185" s="217" t="s">
        <v>151</v>
      </c>
    </row>
    <row r="186" spans="2:65" s="11" customFormat="1">
      <c r="B186" s="206"/>
      <c r="C186" s="207"/>
      <c r="D186" s="203" t="s">
        <v>162</v>
      </c>
      <c r="E186" s="218" t="s">
        <v>21</v>
      </c>
      <c r="F186" s="219" t="s">
        <v>316</v>
      </c>
      <c r="G186" s="207"/>
      <c r="H186" s="220">
        <v>4.1399999999999997</v>
      </c>
      <c r="I186" s="212"/>
      <c r="J186" s="207"/>
      <c r="K186" s="207"/>
      <c r="L186" s="213"/>
      <c r="M186" s="214"/>
      <c r="N186" s="215"/>
      <c r="O186" s="215"/>
      <c r="P186" s="215"/>
      <c r="Q186" s="215"/>
      <c r="R186" s="215"/>
      <c r="S186" s="215"/>
      <c r="T186" s="216"/>
      <c r="AT186" s="217" t="s">
        <v>162</v>
      </c>
      <c r="AU186" s="217" t="s">
        <v>81</v>
      </c>
      <c r="AV186" s="11" t="s">
        <v>81</v>
      </c>
      <c r="AW186" s="11" t="s">
        <v>35</v>
      </c>
      <c r="AX186" s="11" t="s">
        <v>71</v>
      </c>
      <c r="AY186" s="217" t="s">
        <v>151</v>
      </c>
    </row>
    <row r="187" spans="2:65" s="12" customFormat="1">
      <c r="B187" s="221"/>
      <c r="C187" s="222"/>
      <c r="D187" s="203" t="s">
        <v>162</v>
      </c>
      <c r="E187" s="244" t="s">
        <v>21</v>
      </c>
      <c r="F187" s="245" t="s">
        <v>170</v>
      </c>
      <c r="G187" s="222"/>
      <c r="H187" s="246">
        <v>6.9</v>
      </c>
      <c r="I187" s="226"/>
      <c r="J187" s="222"/>
      <c r="K187" s="222"/>
      <c r="L187" s="227"/>
      <c r="M187" s="228"/>
      <c r="N187" s="229"/>
      <c r="O187" s="229"/>
      <c r="P187" s="229"/>
      <c r="Q187" s="229"/>
      <c r="R187" s="229"/>
      <c r="S187" s="229"/>
      <c r="T187" s="230"/>
      <c r="AT187" s="231" t="s">
        <v>162</v>
      </c>
      <c r="AU187" s="231" t="s">
        <v>81</v>
      </c>
      <c r="AV187" s="12" t="s">
        <v>158</v>
      </c>
      <c r="AW187" s="12" t="s">
        <v>35</v>
      </c>
      <c r="AX187" s="12" t="s">
        <v>79</v>
      </c>
      <c r="AY187" s="231" t="s">
        <v>151</v>
      </c>
    </row>
    <row r="188" spans="2:65" s="10" customFormat="1" ht="29.85" customHeight="1">
      <c r="B188" s="174"/>
      <c r="C188" s="175"/>
      <c r="D188" s="188" t="s">
        <v>70</v>
      </c>
      <c r="E188" s="189" t="s">
        <v>158</v>
      </c>
      <c r="F188" s="189" t="s">
        <v>317</v>
      </c>
      <c r="G188" s="175"/>
      <c r="H188" s="175"/>
      <c r="I188" s="178"/>
      <c r="J188" s="190">
        <f>BK188</f>
        <v>0</v>
      </c>
      <c r="K188" s="175"/>
      <c r="L188" s="180"/>
      <c r="M188" s="181"/>
      <c r="N188" s="182"/>
      <c r="O188" s="182"/>
      <c r="P188" s="183">
        <f>SUM(P189:P202)</f>
        <v>0</v>
      </c>
      <c r="Q188" s="182"/>
      <c r="R188" s="183">
        <f>SUM(R189:R202)</f>
        <v>4.4186819599999998</v>
      </c>
      <c r="S188" s="182"/>
      <c r="T188" s="184">
        <f>SUM(T189:T202)</f>
        <v>0</v>
      </c>
      <c r="AR188" s="185" t="s">
        <v>79</v>
      </c>
      <c r="AT188" s="186" t="s">
        <v>70</v>
      </c>
      <c r="AU188" s="186" t="s">
        <v>79</v>
      </c>
      <c r="AY188" s="185" t="s">
        <v>151</v>
      </c>
      <c r="BK188" s="187">
        <f>SUM(BK189:BK202)</f>
        <v>0</v>
      </c>
    </row>
    <row r="189" spans="2:65" s="1" customFormat="1" ht="40.15" customHeight="1">
      <c r="B189" s="39"/>
      <c r="C189" s="191" t="s">
        <v>318</v>
      </c>
      <c r="D189" s="191" t="s">
        <v>153</v>
      </c>
      <c r="E189" s="192" t="s">
        <v>319</v>
      </c>
      <c r="F189" s="193" t="s">
        <v>320</v>
      </c>
      <c r="G189" s="194" t="s">
        <v>156</v>
      </c>
      <c r="H189" s="195">
        <v>1.577</v>
      </c>
      <c r="I189" s="196"/>
      <c r="J189" s="197">
        <f>ROUND(I189*H189,2)</f>
        <v>0</v>
      </c>
      <c r="K189" s="193" t="s">
        <v>157</v>
      </c>
      <c r="L189" s="59"/>
      <c r="M189" s="198" t="s">
        <v>21</v>
      </c>
      <c r="N189" s="199" t="s">
        <v>42</v>
      </c>
      <c r="O189" s="40"/>
      <c r="P189" s="200">
        <f>O189*H189</f>
        <v>0</v>
      </c>
      <c r="Q189" s="200">
        <v>2.45343</v>
      </c>
      <c r="R189" s="200">
        <f>Q189*H189</f>
        <v>3.8690591099999998</v>
      </c>
      <c r="S189" s="200">
        <v>0</v>
      </c>
      <c r="T189" s="201">
        <f>S189*H189</f>
        <v>0</v>
      </c>
      <c r="AR189" s="22" t="s">
        <v>158</v>
      </c>
      <c r="AT189" s="22" t="s">
        <v>153</v>
      </c>
      <c r="AU189" s="22" t="s">
        <v>81</v>
      </c>
      <c r="AY189" s="22" t="s">
        <v>151</v>
      </c>
      <c r="BE189" s="202">
        <f>IF(N189="základní",J189,0)</f>
        <v>0</v>
      </c>
      <c r="BF189" s="202">
        <f>IF(N189="snížená",J189,0)</f>
        <v>0</v>
      </c>
      <c r="BG189" s="202">
        <f>IF(N189="zákl. přenesená",J189,0)</f>
        <v>0</v>
      </c>
      <c r="BH189" s="202">
        <f>IF(N189="sníž. přenesená",J189,0)</f>
        <v>0</v>
      </c>
      <c r="BI189" s="202">
        <f>IF(N189="nulová",J189,0)</f>
        <v>0</v>
      </c>
      <c r="BJ189" s="22" t="s">
        <v>79</v>
      </c>
      <c r="BK189" s="202">
        <f>ROUND(I189*H189,2)</f>
        <v>0</v>
      </c>
      <c r="BL189" s="22" t="s">
        <v>158</v>
      </c>
      <c r="BM189" s="22" t="s">
        <v>321</v>
      </c>
    </row>
    <row r="190" spans="2:65" s="11" customFormat="1">
      <c r="B190" s="206"/>
      <c r="C190" s="207"/>
      <c r="D190" s="208" t="s">
        <v>162</v>
      </c>
      <c r="E190" s="209" t="s">
        <v>21</v>
      </c>
      <c r="F190" s="210" t="s">
        <v>322</v>
      </c>
      <c r="G190" s="207"/>
      <c r="H190" s="211">
        <v>1.577</v>
      </c>
      <c r="I190" s="212"/>
      <c r="J190" s="207"/>
      <c r="K190" s="207"/>
      <c r="L190" s="213"/>
      <c r="M190" s="214"/>
      <c r="N190" s="215"/>
      <c r="O190" s="215"/>
      <c r="P190" s="215"/>
      <c r="Q190" s="215"/>
      <c r="R190" s="215"/>
      <c r="S190" s="215"/>
      <c r="T190" s="216"/>
      <c r="AT190" s="217" t="s">
        <v>162</v>
      </c>
      <c r="AU190" s="217" t="s">
        <v>81</v>
      </c>
      <c r="AV190" s="11" t="s">
        <v>81</v>
      </c>
      <c r="AW190" s="11" t="s">
        <v>35</v>
      </c>
      <c r="AX190" s="11" t="s">
        <v>79</v>
      </c>
      <c r="AY190" s="217" t="s">
        <v>151</v>
      </c>
    </row>
    <row r="191" spans="2:65" s="1" customFormat="1" ht="40.15" customHeight="1">
      <c r="B191" s="39"/>
      <c r="C191" s="191" t="s">
        <v>323</v>
      </c>
      <c r="D191" s="191" t="s">
        <v>153</v>
      </c>
      <c r="E191" s="192" t="s">
        <v>324</v>
      </c>
      <c r="F191" s="193" t="s">
        <v>325</v>
      </c>
      <c r="G191" s="194" t="s">
        <v>224</v>
      </c>
      <c r="H191" s="195">
        <v>6.3070000000000004</v>
      </c>
      <c r="I191" s="196"/>
      <c r="J191" s="197">
        <f>ROUND(I191*H191,2)</f>
        <v>0</v>
      </c>
      <c r="K191" s="193" t="s">
        <v>157</v>
      </c>
      <c r="L191" s="59"/>
      <c r="M191" s="198" t="s">
        <v>21</v>
      </c>
      <c r="N191" s="199" t="s">
        <v>42</v>
      </c>
      <c r="O191" s="40"/>
      <c r="P191" s="200">
        <f>O191*H191</f>
        <v>0</v>
      </c>
      <c r="Q191" s="200">
        <v>2.1199999999999999E-3</v>
      </c>
      <c r="R191" s="200">
        <f>Q191*H191</f>
        <v>1.337084E-2</v>
      </c>
      <c r="S191" s="200">
        <v>0</v>
      </c>
      <c r="T191" s="201">
        <f>S191*H191</f>
        <v>0</v>
      </c>
      <c r="AR191" s="22" t="s">
        <v>158</v>
      </c>
      <c r="AT191" s="22" t="s">
        <v>153</v>
      </c>
      <c r="AU191" s="22" t="s">
        <v>81</v>
      </c>
      <c r="AY191" s="22" t="s">
        <v>151</v>
      </c>
      <c r="BE191" s="202">
        <f>IF(N191="základní",J191,0)</f>
        <v>0</v>
      </c>
      <c r="BF191" s="202">
        <f>IF(N191="snížená",J191,0)</f>
        <v>0</v>
      </c>
      <c r="BG191" s="202">
        <f>IF(N191="zákl. přenesená",J191,0)</f>
        <v>0</v>
      </c>
      <c r="BH191" s="202">
        <f>IF(N191="sníž. přenesená",J191,0)</f>
        <v>0</v>
      </c>
      <c r="BI191" s="202">
        <f>IF(N191="nulová",J191,0)</f>
        <v>0</v>
      </c>
      <c r="BJ191" s="22" t="s">
        <v>79</v>
      </c>
      <c r="BK191" s="202">
        <f>ROUND(I191*H191,2)</f>
        <v>0</v>
      </c>
      <c r="BL191" s="22" t="s">
        <v>158</v>
      </c>
      <c r="BM191" s="22" t="s">
        <v>326</v>
      </c>
    </row>
    <row r="192" spans="2:65" s="1" customFormat="1" ht="40.5">
      <c r="B192" s="39"/>
      <c r="C192" s="61"/>
      <c r="D192" s="203" t="s">
        <v>160</v>
      </c>
      <c r="E192" s="61"/>
      <c r="F192" s="204" t="s">
        <v>327</v>
      </c>
      <c r="G192" s="61"/>
      <c r="H192" s="61"/>
      <c r="I192" s="161"/>
      <c r="J192" s="61"/>
      <c r="K192" s="61"/>
      <c r="L192" s="59"/>
      <c r="M192" s="205"/>
      <c r="N192" s="40"/>
      <c r="O192" s="40"/>
      <c r="P192" s="40"/>
      <c r="Q192" s="40"/>
      <c r="R192" s="40"/>
      <c r="S192" s="40"/>
      <c r="T192" s="76"/>
      <c r="AT192" s="22" t="s">
        <v>160</v>
      </c>
      <c r="AU192" s="22" t="s">
        <v>81</v>
      </c>
    </row>
    <row r="193" spans="2:65" s="11" customFormat="1">
      <c r="B193" s="206"/>
      <c r="C193" s="207"/>
      <c r="D193" s="208" t="s">
        <v>162</v>
      </c>
      <c r="E193" s="209" t="s">
        <v>21</v>
      </c>
      <c r="F193" s="210" t="s">
        <v>328</v>
      </c>
      <c r="G193" s="207"/>
      <c r="H193" s="211">
        <v>6.3070000000000004</v>
      </c>
      <c r="I193" s="212"/>
      <c r="J193" s="207"/>
      <c r="K193" s="207"/>
      <c r="L193" s="213"/>
      <c r="M193" s="214"/>
      <c r="N193" s="215"/>
      <c r="O193" s="215"/>
      <c r="P193" s="215"/>
      <c r="Q193" s="215"/>
      <c r="R193" s="215"/>
      <c r="S193" s="215"/>
      <c r="T193" s="216"/>
      <c r="AT193" s="217" t="s">
        <v>162</v>
      </c>
      <c r="AU193" s="217" t="s">
        <v>81</v>
      </c>
      <c r="AV193" s="11" t="s">
        <v>81</v>
      </c>
      <c r="AW193" s="11" t="s">
        <v>35</v>
      </c>
      <c r="AX193" s="11" t="s">
        <v>79</v>
      </c>
      <c r="AY193" s="217" t="s">
        <v>151</v>
      </c>
    </row>
    <row r="194" spans="2:65" s="1" customFormat="1" ht="40.15" customHeight="1">
      <c r="B194" s="39"/>
      <c r="C194" s="191" t="s">
        <v>329</v>
      </c>
      <c r="D194" s="191" t="s">
        <v>153</v>
      </c>
      <c r="E194" s="192" t="s">
        <v>330</v>
      </c>
      <c r="F194" s="193" t="s">
        <v>331</v>
      </c>
      <c r="G194" s="194" t="s">
        <v>224</v>
      </c>
      <c r="H194" s="195">
        <v>6.3070000000000004</v>
      </c>
      <c r="I194" s="196"/>
      <c r="J194" s="197">
        <f>ROUND(I194*H194,2)</f>
        <v>0</v>
      </c>
      <c r="K194" s="193" t="s">
        <v>157</v>
      </c>
      <c r="L194" s="59"/>
      <c r="M194" s="198" t="s">
        <v>21</v>
      </c>
      <c r="N194" s="199" t="s">
        <v>42</v>
      </c>
      <c r="O194" s="40"/>
      <c r="P194" s="200">
        <f>O194*H194</f>
        <v>0</v>
      </c>
      <c r="Q194" s="200">
        <v>0</v>
      </c>
      <c r="R194" s="200">
        <f>Q194*H194</f>
        <v>0</v>
      </c>
      <c r="S194" s="200">
        <v>0</v>
      </c>
      <c r="T194" s="201">
        <f>S194*H194</f>
        <v>0</v>
      </c>
      <c r="AR194" s="22" t="s">
        <v>158</v>
      </c>
      <c r="AT194" s="22" t="s">
        <v>153</v>
      </c>
      <c r="AU194" s="22" t="s">
        <v>81</v>
      </c>
      <c r="AY194" s="22" t="s">
        <v>151</v>
      </c>
      <c r="BE194" s="202">
        <f>IF(N194="základní",J194,0)</f>
        <v>0</v>
      </c>
      <c r="BF194" s="202">
        <f>IF(N194="snížená",J194,0)</f>
        <v>0</v>
      </c>
      <c r="BG194" s="202">
        <f>IF(N194="zákl. přenesená",J194,0)</f>
        <v>0</v>
      </c>
      <c r="BH194" s="202">
        <f>IF(N194="sníž. přenesená",J194,0)</f>
        <v>0</v>
      </c>
      <c r="BI194" s="202">
        <f>IF(N194="nulová",J194,0)</f>
        <v>0</v>
      </c>
      <c r="BJ194" s="22" t="s">
        <v>79</v>
      </c>
      <c r="BK194" s="202">
        <f>ROUND(I194*H194,2)</f>
        <v>0</v>
      </c>
      <c r="BL194" s="22" t="s">
        <v>158</v>
      </c>
      <c r="BM194" s="22" t="s">
        <v>332</v>
      </c>
    </row>
    <row r="195" spans="2:65" s="1" customFormat="1" ht="40.5">
      <c r="B195" s="39"/>
      <c r="C195" s="61"/>
      <c r="D195" s="208" t="s">
        <v>160</v>
      </c>
      <c r="E195" s="61"/>
      <c r="F195" s="232" t="s">
        <v>327</v>
      </c>
      <c r="G195" s="61"/>
      <c r="H195" s="61"/>
      <c r="I195" s="161"/>
      <c r="J195" s="61"/>
      <c r="K195" s="61"/>
      <c r="L195" s="59"/>
      <c r="M195" s="205"/>
      <c r="N195" s="40"/>
      <c r="O195" s="40"/>
      <c r="P195" s="40"/>
      <c r="Q195" s="40"/>
      <c r="R195" s="40"/>
      <c r="S195" s="40"/>
      <c r="T195" s="76"/>
      <c r="AT195" s="22" t="s">
        <v>160</v>
      </c>
      <c r="AU195" s="22" t="s">
        <v>81</v>
      </c>
    </row>
    <row r="196" spans="2:65" s="1" customFormat="1" ht="40.15" customHeight="1">
      <c r="B196" s="39"/>
      <c r="C196" s="191" t="s">
        <v>333</v>
      </c>
      <c r="D196" s="191" t="s">
        <v>153</v>
      </c>
      <c r="E196" s="192" t="s">
        <v>334</v>
      </c>
      <c r="F196" s="193" t="s">
        <v>335</v>
      </c>
      <c r="G196" s="194" t="s">
        <v>224</v>
      </c>
      <c r="H196" s="195">
        <v>6.3070000000000004</v>
      </c>
      <c r="I196" s="196"/>
      <c r="J196" s="197">
        <f>ROUND(I196*H196,2)</f>
        <v>0</v>
      </c>
      <c r="K196" s="193" t="s">
        <v>157</v>
      </c>
      <c r="L196" s="59"/>
      <c r="M196" s="198" t="s">
        <v>21</v>
      </c>
      <c r="N196" s="199" t="s">
        <v>42</v>
      </c>
      <c r="O196" s="40"/>
      <c r="P196" s="200">
        <f>O196*H196</f>
        <v>0</v>
      </c>
      <c r="Q196" s="200">
        <v>7.4700000000000001E-3</v>
      </c>
      <c r="R196" s="200">
        <f>Q196*H196</f>
        <v>4.7113290000000002E-2</v>
      </c>
      <c r="S196" s="200">
        <v>0</v>
      </c>
      <c r="T196" s="201">
        <f>S196*H196</f>
        <v>0</v>
      </c>
      <c r="AR196" s="22" t="s">
        <v>158</v>
      </c>
      <c r="AT196" s="22" t="s">
        <v>153</v>
      </c>
      <c r="AU196" s="22" t="s">
        <v>81</v>
      </c>
      <c r="AY196" s="22" t="s">
        <v>151</v>
      </c>
      <c r="BE196" s="202">
        <f>IF(N196="základní",J196,0)</f>
        <v>0</v>
      </c>
      <c r="BF196" s="202">
        <f>IF(N196="snížená",J196,0)</f>
        <v>0</v>
      </c>
      <c r="BG196" s="202">
        <f>IF(N196="zákl. přenesená",J196,0)</f>
        <v>0</v>
      </c>
      <c r="BH196" s="202">
        <f>IF(N196="sníž. přenesená",J196,0)</f>
        <v>0</v>
      </c>
      <c r="BI196" s="202">
        <f>IF(N196="nulová",J196,0)</f>
        <v>0</v>
      </c>
      <c r="BJ196" s="22" t="s">
        <v>79</v>
      </c>
      <c r="BK196" s="202">
        <f>ROUND(I196*H196,2)</f>
        <v>0</v>
      </c>
      <c r="BL196" s="22" t="s">
        <v>158</v>
      </c>
      <c r="BM196" s="22" t="s">
        <v>336</v>
      </c>
    </row>
    <row r="197" spans="2:65" s="1" customFormat="1" ht="40.15" customHeight="1">
      <c r="B197" s="39"/>
      <c r="C197" s="191" t="s">
        <v>337</v>
      </c>
      <c r="D197" s="191" t="s">
        <v>153</v>
      </c>
      <c r="E197" s="192" t="s">
        <v>338</v>
      </c>
      <c r="F197" s="193" t="s">
        <v>339</v>
      </c>
      <c r="G197" s="194" t="s">
        <v>224</v>
      </c>
      <c r="H197" s="195">
        <v>6.3070000000000004</v>
      </c>
      <c r="I197" s="196"/>
      <c r="J197" s="197">
        <f>ROUND(I197*H197,2)</f>
        <v>0</v>
      </c>
      <c r="K197" s="193" t="s">
        <v>157</v>
      </c>
      <c r="L197" s="59"/>
      <c r="M197" s="198" t="s">
        <v>21</v>
      </c>
      <c r="N197" s="199" t="s">
        <v>42</v>
      </c>
      <c r="O197" s="40"/>
      <c r="P197" s="200">
        <f>O197*H197</f>
        <v>0</v>
      </c>
      <c r="Q197" s="200">
        <v>0</v>
      </c>
      <c r="R197" s="200">
        <f>Q197*H197</f>
        <v>0</v>
      </c>
      <c r="S197" s="200">
        <v>0</v>
      </c>
      <c r="T197" s="201">
        <f>S197*H197</f>
        <v>0</v>
      </c>
      <c r="AR197" s="22" t="s">
        <v>158</v>
      </c>
      <c r="AT197" s="22" t="s">
        <v>153</v>
      </c>
      <c r="AU197" s="22" t="s">
        <v>81</v>
      </c>
      <c r="AY197" s="22" t="s">
        <v>151</v>
      </c>
      <c r="BE197" s="202">
        <f>IF(N197="základní",J197,0)</f>
        <v>0</v>
      </c>
      <c r="BF197" s="202">
        <f>IF(N197="snížená",J197,0)</f>
        <v>0</v>
      </c>
      <c r="BG197" s="202">
        <f>IF(N197="zákl. přenesená",J197,0)</f>
        <v>0</v>
      </c>
      <c r="BH197" s="202">
        <f>IF(N197="sníž. přenesená",J197,0)</f>
        <v>0</v>
      </c>
      <c r="BI197" s="202">
        <f>IF(N197="nulová",J197,0)</f>
        <v>0</v>
      </c>
      <c r="BJ197" s="22" t="s">
        <v>79</v>
      </c>
      <c r="BK197" s="202">
        <f>ROUND(I197*H197,2)</f>
        <v>0</v>
      </c>
      <c r="BL197" s="22" t="s">
        <v>158</v>
      </c>
      <c r="BM197" s="22" t="s">
        <v>340</v>
      </c>
    </row>
    <row r="198" spans="2:65" s="1" customFormat="1" ht="63" customHeight="1">
      <c r="B198" s="39"/>
      <c r="C198" s="191" t="s">
        <v>341</v>
      </c>
      <c r="D198" s="191" t="s">
        <v>153</v>
      </c>
      <c r="E198" s="192" t="s">
        <v>342</v>
      </c>
      <c r="F198" s="193" t="s">
        <v>343</v>
      </c>
      <c r="G198" s="194" t="s">
        <v>224</v>
      </c>
      <c r="H198" s="195">
        <v>9.3000000000000007</v>
      </c>
      <c r="I198" s="196"/>
      <c r="J198" s="197">
        <f>ROUND(I198*H198,2)</f>
        <v>0</v>
      </c>
      <c r="K198" s="193" t="s">
        <v>157</v>
      </c>
      <c r="L198" s="59"/>
      <c r="M198" s="198" t="s">
        <v>21</v>
      </c>
      <c r="N198" s="199" t="s">
        <v>42</v>
      </c>
      <c r="O198" s="40"/>
      <c r="P198" s="200">
        <f>O198*H198</f>
        <v>0</v>
      </c>
      <c r="Q198" s="200">
        <v>8.1200000000000005E-3</v>
      </c>
      <c r="R198" s="200">
        <f>Q198*H198</f>
        <v>7.5516000000000014E-2</v>
      </c>
      <c r="S198" s="200">
        <v>0</v>
      </c>
      <c r="T198" s="201">
        <f>S198*H198</f>
        <v>0</v>
      </c>
      <c r="AR198" s="22" t="s">
        <v>158</v>
      </c>
      <c r="AT198" s="22" t="s">
        <v>153</v>
      </c>
      <c r="AU198" s="22" t="s">
        <v>81</v>
      </c>
      <c r="AY198" s="22" t="s">
        <v>151</v>
      </c>
      <c r="BE198" s="202">
        <f>IF(N198="základní",J198,0)</f>
        <v>0</v>
      </c>
      <c r="BF198" s="202">
        <f>IF(N198="snížená",J198,0)</f>
        <v>0</v>
      </c>
      <c r="BG198" s="202">
        <f>IF(N198="zákl. přenesená",J198,0)</f>
        <v>0</v>
      </c>
      <c r="BH198" s="202">
        <f>IF(N198="sníž. přenesená",J198,0)</f>
        <v>0</v>
      </c>
      <c r="BI198" s="202">
        <f>IF(N198="nulová",J198,0)</f>
        <v>0</v>
      </c>
      <c r="BJ198" s="22" t="s">
        <v>79</v>
      </c>
      <c r="BK198" s="202">
        <f>ROUND(I198*H198,2)</f>
        <v>0</v>
      </c>
      <c r="BL198" s="22" t="s">
        <v>158</v>
      </c>
      <c r="BM198" s="22" t="s">
        <v>344</v>
      </c>
    </row>
    <row r="199" spans="2:65" s="1" customFormat="1" ht="67.5">
      <c r="B199" s="39"/>
      <c r="C199" s="61"/>
      <c r="D199" s="203" t="s">
        <v>160</v>
      </c>
      <c r="E199" s="61"/>
      <c r="F199" s="204" t="s">
        <v>345</v>
      </c>
      <c r="G199" s="61"/>
      <c r="H199" s="61"/>
      <c r="I199" s="161"/>
      <c r="J199" s="61"/>
      <c r="K199" s="61"/>
      <c r="L199" s="59"/>
      <c r="M199" s="205"/>
      <c r="N199" s="40"/>
      <c r="O199" s="40"/>
      <c r="P199" s="40"/>
      <c r="Q199" s="40"/>
      <c r="R199" s="40"/>
      <c r="S199" s="40"/>
      <c r="T199" s="76"/>
      <c r="AT199" s="22" t="s">
        <v>160</v>
      </c>
      <c r="AU199" s="22" t="s">
        <v>81</v>
      </c>
    </row>
    <row r="200" spans="2:65" s="11" customFormat="1">
      <c r="B200" s="206"/>
      <c r="C200" s="207"/>
      <c r="D200" s="208" t="s">
        <v>162</v>
      </c>
      <c r="E200" s="209" t="s">
        <v>21</v>
      </c>
      <c r="F200" s="210" t="s">
        <v>346</v>
      </c>
      <c r="G200" s="207"/>
      <c r="H200" s="211">
        <v>9.3000000000000007</v>
      </c>
      <c r="I200" s="212"/>
      <c r="J200" s="207"/>
      <c r="K200" s="207"/>
      <c r="L200" s="213"/>
      <c r="M200" s="214"/>
      <c r="N200" s="215"/>
      <c r="O200" s="215"/>
      <c r="P200" s="215"/>
      <c r="Q200" s="215"/>
      <c r="R200" s="215"/>
      <c r="S200" s="215"/>
      <c r="T200" s="216"/>
      <c r="AT200" s="217" t="s">
        <v>162</v>
      </c>
      <c r="AU200" s="217" t="s">
        <v>81</v>
      </c>
      <c r="AV200" s="11" t="s">
        <v>81</v>
      </c>
      <c r="AW200" s="11" t="s">
        <v>35</v>
      </c>
      <c r="AX200" s="11" t="s">
        <v>79</v>
      </c>
      <c r="AY200" s="217" t="s">
        <v>151</v>
      </c>
    </row>
    <row r="201" spans="2:65" s="1" customFormat="1" ht="63" customHeight="1">
      <c r="B201" s="39"/>
      <c r="C201" s="191" t="s">
        <v>347</v>
      </c>
      <c r="D201" s="191" t="s">
        <v>153</v>
      </c>
      <c r="E201" s="192" t="s">
        <v>348</v>
      </c>
      <c r="F201" s="193" t="s">
        <v>349</v>
      </c>
      <c r="G201" s="194" t="s">
        <v>190</v>
      </c>
      <c r="H201" s="195">
        <v>0.39200000000000002</v>
      </c>
      <c r="I201" s="196"/>
      <c r="J201" s="197">
        <f>ROUND(I201*H201,2)</f>
        <v>0</v>
      </c>
      <c r="K201" s="193" t="s">
        <v>157</v>
      </c>
      <c r="L201" s="59"/>
      <c r="M201" s="198" t="s">
        <v>21</v>
      </c>
      <c r="N201" s="199" t="s">
        <v>42</v>
      </c>
      <c r="O201" s="40"/>
      <c r="P201" s="200">
        <f>O201*H201</f>
        <v>0</v>
      </c>
      <c r="Q201" s="200">
        <v>1.0551600000000001</v>
      </c>
      <c r="R201" s="200">
        <f>Q201*H201</f>
        <v>0.41362272000000005</v>
      </c>
      <c r="S201" s="200">
        <v>0</v>
      </c>
      <c r="T201" s="201">
        <f>S201*H201</f>
        <v>0</v>
      </c>
      <c r="AR201" s="22" t="s">
        <v>158</v>
      </c>
      <c r="AT201" s="22" t="s">
        <v>153</v>
      </c>
      <c r="AU201" s="22" t="s">
        <v>81</v>
      </c>
      <c r="AY201" s="22" t="s">
        <v>151</v>
      </c>
      <c r="BE201" s="202">
        <f>IF(N201="základní",J201,0)</f>
        <v>0</v>
      </c>
      <c r="BF201" s="202">
        <f>IF(N201="snížená",J201,0)</f>
        <v>0</v>
      </c>
      <c r="BG201" s="202">
        <f>IF(N201="zákl. přenesená",J201,0)</f>
        <v>0</v>
      </c>
      <c r="BH201" s="202">
        <f>IF(N201="sníž. přenesená",J201,0)</f>
        <v>0</v>
      </c>
      <c r="BI201" s="202">
        <f>IF(N201="nulová",J201,0)</f>
        <v>0</v>
      </c>
      <c r="BJ201" s="22" t="s">
        <v>79</v>
      </c>
      <c r="BK201" s="202">
        <f>ROUND(I201*H201,2)</f>
        <v>0</v>
      </c>
      <c r="BL201" s="22" t="s">
        <v>158</v>
      </c>
      <c r="BM201" s="22" t="s">
        <v>350</v>
      </c>
    </row>
    <row r="202" spans="2:65" s="11" customFormat="1">
      <c r="B202" s="206"/>
      <c r="C202" s="207"/>
      <c r="D202" s="203" t="s">
        <v>162</v>
      </c>
      <c r="E202" s="218" t="s">
        <v>21</v>
      </c>
      <c r="F202" s="219" t="s">
        <v>351</v>
      </c>
      <c r="G202" s="207"/>
      <c r="H202" s="220">
        <v>0.39200000000000002</v>
      </c>
      <c r="I202" s="212"/>
      <c r="J202" s="207"/>
      <c r="K202" s="207"/>
      <c r="L202" s="213"/>
      <c r="M202" s="214"/>
      <c r="N202" s="215"/>
      <c r="O202" s="215"/>
      <c r="P202" s="215"/>
      <c r="Q202" s="215"/>
      <c r="R202" s="215"/>
      <c r="S202" s="215"/>
      <c r="T202" s="216"/>
      <c r="AT202" s="217" t="s">
        <v>162</v>
      </c>
      <c r="AU202" s="217" t="s">
        <v>81</v>
      </c>
      <c r="AV202" s="11" t="s">
        <v>81</v>
      </c>
      <c r="AW202" s="11" t="s">
        <v>35</v>
      </c>
      <c r="AX202" s="11" t="s">
        <v>79</v>
      </c>
      <c r="AY202" s="217" t="s">
        <v>151</v>
      </c>
    </row>
    <row r="203" spans="2:65" s="10" customFormat="1" ht="29.85" customHeight="1">
      <c r="B203" s="174"/>
      <c r="C203" s="175"/>
      <c r="D203" s="188" t="s">
        <v>70</v>
      </c>
      <c r="E203" s="189" t="s">
        <v>187</v>
      </c>
      <c r="F203" s="189" t="s">
        <v>352</v>
      </c>
      <c r="G203" s="175"/>
      <c r="H203" s="175"/>
      <c r="I203" s="178"/>
      <c r="J203" s="190">
        <f>BK203</f>
        <v>0</v>
      </c>
      <c r="K203" s="175"/>
      <c r="L203" s="180"/>
      <c r="M203" s="181"/>
      <c r="N203" s="182"/>
      <c r="O203" s="182"/>
      <c r="P203" s="183">
        <f>SUM(P204:P262)</f>
        <v>0</v>
      </c>
      <c r="Q203" s="182"/>
      <c r="R203" s="183">
        <f>SUM(R204:R262)</f>
        <v>6.2968249700000012</v>
      </c>
      <c r="S203" s="182"/>
      <c r="T203" s="184">
        <f>SUM(T204:T262)</f>
        <v>0</v>
      </c>
      <c r="AR203" s="185" t="s">
        <v>79</v>
      </c>
      <c r="AT203" s="186" t="s">
        <v>70</v>
      </c>
      <c r="AU203" s="186" t="s">
        <v>79</v>
      </c>
      <c r="AY203" s="185" t="s">
        <v>151</v>
      </c>
      <c r="BK203" s="187">
        <f>SUM(BK204:BK262)</f>
        <v>0</v>
      </c>
    </row>
    <row r="204" spans="2:65" s="1" customFormat="1" ht="20.45" customHeight="1">
      <c r="B204" s="39"/>
      <c r="C204" s="191" t="s">
        <v>353</v>
      </c>
      <c r="D204" s="191" t="s">
        <v>153</v>
      </c>
      <c r="E204" s="192" t="s">
        <v>354</v>
      </c>
      <c r="F204" s="193" t="s">
        <v>355</v>
      </c>
      <c r="G204" s="194" t="s">
        <v>224</v>
      </c>
      <c r="H204" s="195">
        <v>0.63</v>
      </c>
      <c r="I204" s="196"/>
      <c r="J204" s="197">
        <f>ROUND(I204*H204,2)</f>
        <v>0</v>
      </c>
      <c r="K204" s="193" t="s">
        <v>157</v>
      </c>
      <c r="L204" s="59"/>
      <c r="M204" s="198" t="s">
        <v>21</v>
      </c>
      <c r="N204" s="199" t="s">
        <v>42</v>
      </c>
      <c r="O204" s="40"/>
      <c r="P204" s="200">
        <f>O204*H204</f>
        <v>0</v>
      </c>
      <c r="Q204" s="200">
        <v>0.04</v>
      </c>
      <c r="R204" s="200">
        <f>Q204*H204</f>
        <v>2.52E-2</v>
      </c>
      <c r="S204" s="200">
        <v>0</v>
      </c>
      <c r="T204" s="201">
        <f>S204*H204</f>
        <v>0</v>
      </c>
      <c r="AR204" s="22" t="s">
        <v>158</v>
      </c>
      <c r="AT204" s="22" t="s">
        <v>153</v>
      </c>
      <c r="AU204" s="22" t="s">
        <v>81</v>
      </c>
      <c r="AY204" s="22" t="s">
        <v>151</v>
      </c>
      <c r="BE204" s="202">
        <f>IF(N204="základní",J204,0)</f>
        <v>0</v>
      </c>
      <c r="BF204" s="202">
        <f>IF(N204="snížená",J204,0)</f>
        <v>0</v>
      </c>
      <c r="BG204" s="202">
        <f>IF(N204="zákl. přenesená",J204,0)</f>
        <v>0</v>
      </c>
      <c r="BH204" s="202">
        <f>IF(N204="sníž. přenesená",J204,0)</f>
        <v>0</v>
      </c>
      <c r="BI204" s="202">
        <f>IF(N204="nulová",J204,0)</f>
        <v>0</v>
      </c>
      <c r="BJ204" s="22" t="s">
        <v>79</v>
      </c>
      <c r="BK204" s="202">
        <f>ROUND(I204*H204,2)</f>
        <v>0</v>
      </c>
      <c r="BL204" s="22" t="s">
        <v>158</v>
      </c>
      <c r="BM204" s="22" t="s">
        <v>356</v>
      </c>
    </row>
    <row r="205" spans="2:65" s="1" customFormat="1" ht="40.5">
      <c r="B205" s="39"/>
      <c r="C205" s="61"/>
      <c r="D205" s="203" t="s">
        <v>160</v>
      </c>
      <c r="E205" s="61"/>
      <c r="F205" s="204" t="s">
        <v>357</v>
      </c>
      <c r="G205" s="61"/>
      <c r="H205" s="61"/>
      <c r="I205" s="161"/>
      <c r="J205" s="61"/>
      <c r="K205" s="61"/>
      <c r="L205" s="59"/>
      <c r="M205" s="205"/>
      <c r="N205" s="40"/>
      <c r="O205" s="40"/>
      <c r="P205" s="40"/>
      <c r="Q205" s="40"/>
      <c r="R205" s="40"/>
      <c r="S205" s="40"/>
      <c r="T205" s="76"/>
      <c r="AT205" s="22" t="s">
        <v>160</v>
      </c>
      <c r="AU205" s="22" t="s">
        <v>81</v>
      </c>
    </row>
    <row r="206" spans="2:65" s="11" customFormat="1">
      <c r="B206" s="206"/>
      <c r="C206" s="207"/>
      <c r="D206" s="208" t="s">
        <v>162</v>
      </c>
      <c r="E206" s="209" t="s">
        <v>21</v>
      </c>
      <c r="F206" s="210" t="s">
        <v>358</v>
      </c>
      <c r="G206" s="207"/>
      <c r="H206" s="211">
        <v>0.63</v>
      </c>
      <c r="I206" s="212"/>
      <c r="J206" s="207"/>
      <c r="K206" s="207"/>
      <c r="L206" s="213"/>
      <c r="M206" s="214"/>
      <c r="N206" s="215"/>
      <c r="O206" s="215"/>
      <c r="P206" s="215"/>
      <c r="Q206" s="215"/>
      <c r="R206" s="215"/>
      <c r="S206" s="215"/>
      <c r="T206" s="216"/>
      <c r="AT206" s="217" t="s">
        <v>162</v>
      </c>
      <c r="AU206" s="217" t="s">
        <v>81</v>
      </c>
      <c r="AV206" s="11" t="s">
        <v>81</v>
      </c>
      <c r="AW206" s="11" t="s">
        <v>35</v>
      </c>
      <c r="AX206" s="11" t="s">
        <v>79</v>
      </c>
      <c r="AY206" s="217" t="s">
        <v>151</v>
      </c>
    </row>
    <row r="207" spans="2:65" s="1" customFormat="1" ht="28.9" customHeight="1">
      <c r="B207" s="39"/>
      <c r="C207" s="191" t="s">
        <v>359</v>
      </c>
      <c r="D207" s="191" t="s">
        <v>153</v>
      </c>
      <c r="E207" s="192" t="s">
        <v>360</v>
      </c>
      <c r="F207" s="193" t="s">
        <v>361</v>
      </c>
      <c r="G207" s="194" t="s">
        <v>224</v>
      </c>
      <c r="H207" s="195">
        <v>116.24</v>
      </c>
      <c r="I207" s="196"/>
      <c r="J207" s="197">
        <f>ROUND(I207*H207,2)</f>
        <v>0</v>
      </c>
      <c r="K207" s="193" t="s">
        <v>157</v>
      </c>
      <c r="L207" s="59"/>
      <c r="M207" s="198" t="s">
        <v>21</v>
      </c>
      <c r="N207" s="199" t="s">
        <v>42</v>
      </c>
      <c r="O207" s="40"/>
      <c r="P207" s="200">
        <f>O207*H207</f>
        <v>0</v>
      </c>
      <c r="Q207" s="200">
        <v>1.54E-2</v>
      </c>
      <c r="R207" s="200">
        <f>Q207*H207</f>
        <v>1.7900959999999999</v>
      </c>
      <c r="S207" s="200">
        <v>0</v>
      </c>
      <c r="T207" s="201">
        <f>S207*H207</f>
        <v>0</v>
      </c>
      <c r="AR207" s="22" t="s">
        <v>158</v>
      </c>
      <c r="AT207" s="22" t="s">
        <v>153</v>
      </c>
      <c r="AU207" s="22" t="s">
        <v>81</v>
      </c>
      <c r="AY207" s="22" t="s">
        <v>151</v>
      </c>
      <c r="BE207" s="202">
        <f>IF(N207="základní",J207,0)</f>
        <v>0</v>
      </c>
      <c r="BF207" s="202">
        <f>IF(N207="snížená",J207,0)</f>
        <v>0</v>
      </c>
      <c r="BG207" s="202">
        <f>IF(N207="zákl. přenesená",J207,0)</f>
        <v>0</v>
      </c>
      <c r="BH207" s="202">
        <f>IF(N207="sníž. přenesená",J207,0)</f>
        <v>0</v>
      </c>
      <c r="BI207" s="202">
        <f>IF(N207="nulová",J207,0)</f>
        <v>0</v>
      </c>
      <c r="BJ207" s="22" t="s">
        <v>79</v>
      </c>
      <c r="BK207" s="202">
        <f>ROUND(I207*H207,2)</f>
        <v>0</v>
      </c>
      <c r="BL207" s="22" t="s">
        <v>158</v>
      </c>
      <c r="BM207" s="22" t="s">
        <v>362</v>
      </c>
    </row>
    <row r="208" spans="2:65" s="1" customFormat="1" ht="81">
      <c r="B208" s="39"/>
      <c r="C208" s="61"/>
      <c r="D208" s="203" t="s">
        <v>160</v>
      </c>
      <c r="E208" s="61"/>
      <c r="F208" s="204" t="s">
        <v>363</v>
      </c>
      <c r="G208" s="61"/>
      <c r="H208" s="61"/>
      <c r="I208" s="161"/>
      <c r="J208" s="61"/>
      <c r="K208" s="61"/>
      <c r="L208" s="59"/>
      <c r="M208" s="205"/>
      <c r="N208" s="40"/>
      <c r="O208" s="40"/>
      <c r="P208" s="40"/>
      <c r="Q208" s="40"/>
      <c r="R208" s="40"/>
      <c r="S208" s="40"/>
      <c r="T208" s="76"/>
      <c r="AT208" s="22" t="s">
        <v>160</v>
      </c>
      <c r="AU208" s="22" t="s">
        <v>81</v>
      </c>
    </row>
    <row r="209" spans="2:65" s="11" customFormat="1">
      <c r="B209" s="206"/>
      <c r="C209" s="207"/>
      <c r="D209" s="203" t="s">
        <v>162</v>
      </c>
      <c r="E209" s="218" t="s">
        <v>21</v>
      </c>
      <c r="F209" s="219" t="s">
        <v>364</v>
      </c>
      <c r="G209" s="207"/>
      <c r="H209" s="220">
        <v>21.12</v>
      </c>
      <c r="I209" s="212"/>
      <c r="J209" s="207"/>
      <c r="K209" s="207"/>
      <c r="L209" s="213"/>
      <c r="M209" s="214"/>
      <c r="N209" s="215"/>
      <c r="O209" s="215"/>
      <c r="P209" s="215"/>
      <c r="Q209" s="215"/>
      <c r="R209" s="215"/>
      <c r="S209" s="215"/>
      <c r="T209" s="216"/>
      <c r="AT209" s="217" t="s">
        <v>162</v>
      </c>
      <c r="AU209" s="217" t="s">
        <v>81</v>
      </c>
      <c r="AV209" s="11" t="s">
        <v>81</v>
      </c>
      <c r="AW209" s="11" t="s">
        <v>35</v>
      </c>
      <c r="AX209" s="11" t="s">
        <v>71</v>
      </c>
      <c r="AY209" s="217" t="s">
        <v>151</v>
      </c>
    </row>
    <row r="210" spans="2:65" s="11" customFormat="1">
      <c r="B210" s="206"/>
      <c r="C210" s="207"/>
      <c r="D210" s="203" t="s">
        <v>162</v>
      </c>
      <c r="E210" s="218" t="s">
        <v>21</v>
      </c>
      <c r="F210" s="219" t="s">
        <v>365</v>
      </c>
      <c r="G210" s="207"/>
      <c r="H210" s="220">
        <v>20.768000000000001</v>
      </c>
      <c r="I210" s="212"/>
      <c r="J210" s="207"/>
      <c r="K210" s="207"/>
      <c r="L210" s="213"/>
      <c r="M210" s="214"/>
      <c r="N210" s="215"/>
      <c r="O210" s="215"/>
      <c r="P210" s="215"/>
      <c r="Q210" s="215"/>
      <c r="R210" s="215"/>
      <c r="S210" s="215"/>
      <c r="T210" s="216"/>
      <c r="AT210" s="217" t="s">
        <v>162</v>
      </c>
      <c r="AU210" s="217" t="s">
        <v>81</v>
      </c>
      <c r="AV210" s="11" t="s">
        <v>81</v>
      </c>
      <c r="AW210" s="11" t="s">
        <v>35</v>
      </c>
      <c r="AX210" s="11" t="s">
        <v>71</v>
      </c>
      <c r="AY210" s="217" t="s">
        <v>151</v>
      </c>
    </row>
    <row r="211" spans="2:65" s="11" customFormat="1">
      <c r="B211" s="206"/>
      <c r="C211" s="207"/>
      <c r="D211" s="203" t="s">
        <v>162</v>
      </c>
      <c r="E211" s="218" t="s">
        <v>21</v>
      </c>
      <c r="F211" s="219" t="s">
        <v>366</v>
      </c>
      <c r="G211" s="207"/>
      <c r="H211" s="220">
        <v>31.68</v>
      </c>
      <c r="I211" s="212"/>
      <c r="J211" s="207"/>
      <c r="K211" s="207"/>
      <c r="L211" s="213"/>
      <c r="M211" s="214"/>
      <c r="N211" s="215"/>
      <c r="O211" s="215"/>
      <c r="P211" s="215"/>
      <c r="Q211" s="215"/>
      <c r="R211" s="215"/>
      <c r="S211" s="215"/>
      <c r="T211" s="216"/>
      <c r="AT211" s="217" t="s">
        <v>162</v>
      </c>
      <c r="AU211" s="217" t="s">
        <v>81</v>
      </c>
      <c r="AV211" s="11" t="s">
        <v>81</v>
      </c>
      <c r="AW211" s="11" t="s">
        <v>35</v>
      </c>
      <c r="AX211" s="11" t="s">
        <v>71</v>
      </c>
      <c r="AY211" s="217" t="s">
        <v>151</v>
      </c>
    </row>
    <row r="212" spans="2:65" s="11" customFormat="1">
      <c r="B212" s="206"/>
      <c r="C212" s="207"/>
      <c r="D212" s="203" t="s">
        <v>162</v>
      </c>
      <c r="E212" s="218" t="s">
        <v>21</v>
      </c>
      <c r="F212" s="219" t="s">
        <v>367</v>
      </c>
      <c r="G212" s="207"/>
      <c r="H212" s="220">
        <v>42.671999999999997</v>
      </c>
      <c r="I212" s="212"/>
      <c r="J212" s="207"/>
      <c r="K212" s="207"/>
      <c r="L212" s="213"/>
      <c r="M212" s="214"/>
      <c r="N212" s="215"/>
      <c r="O212" s="215"/>
      <c r="P212" s="215"/>
      <c r="Q212" s="215"/>
      <c r="R212" s="215"/>
      <c r="S212" s="215"/>
      <c r="T212" s="216"/>
      <c r="AT212" s="217" t="s">
        <v>162</v>
      </c>
      <c r="AU212" s="217" t="s">
        <v>81</v>
      </c>
      <c r="AV212" s="11" t="s">
        <v>81</v>
      </c>
      <c r="AW212" s="11" t="s">
        <v>35</v>
      </c>
      <c r="AX212" s="11" t="s">
        <v>71</v>
      </c>
      <c r="AY212" s="217" t="s">
        <v>151</v>
      </c>
    </row>
    <row r="213" spans="2:65" s="12" customFormat="1">
      <c r="B213" s="221"/>
      <c r="C213" s="222"/>
      <c r="D213" s="208" t="s">
        <v>162</v>
      </c>
      <c r="E213" s="223" t="s">
        <v>21</v>
      </c>
      <c r="F213" s="224" t="s">
        <v>170</v>
      </c>
      <c r="G213" s="222"/>
      <c r="H213" s="225">
        <v>116.24</v>
      </c>
      <c r="I213" s="226"/>
      <c r="J213" s="222"/>
      <c r="K213" s="222"/>
      <c r="L213" s="227"/>
      <c r="M213" s="228"/>
      <c r="N213" s="229"/>
      <c r="O213" s="229"/>
      <c r="P213" s="229"/>
      <c r="Q213" s="229"/>
      <c r="R213" s="229"/>
      <c r="S213" s="229"/>
      <c r="T213" s="230"/>
      <c r="AT213" s="231" t="s">
        <v>162</v>
      </c>
      <c r="AU213" s="231" t="s">
        <v>81</v>
      </c>
      <c r="AV213" s="12" t="s">
        <v>158</v>
      </c>
      <c r="AW213" s="12" t="s">
        <v>35</v>
      </c>
      <c r="AX213" s="12" t="s">
        <v>79</v>
      </c>
      <c r="AY213" s="231" t="s">
        <v>151</v>
      </c>
    </row>
    <row r="214" spans="2:65" s="1" customFormat="1" ht="40.15" customHeight="1">
      <c r="B214" s="39"/>
      <c r="C214" s="191" t="s">
        <v>368</v>
      </c>
      <c r="D214" s="191" t="s">
        <v>153</v>
      </c>
      <c r="E214" s="192" t="s">
        <v>369</v>
      </c>
      <c r="F214" s="193" t="s">
        <v>370</v>
      </c>
      <c r="G214" s="194" t="s">
        <v>224</v>
      </c>
      <c r="H214" s="195">
        <v>36.377000000000002</v>
      </c>
      <c r="I214" s="196"/>
      <c r="J214" s="197">
        <f>ROUND(I214*H214,2)</f>
        <v>0</v>
      </c>
      <c r="K214" s="193" t="s">
        <v>157</v>
      </c>
      <c r="L214" s="59"/>
      <c r="M214" s="198" t="s">
        <v>21</v>
      </c>
      <c r="N214" s="199" t="s">
        <v>42</v>
      </c>
      <c r="O214" s="40"/>
      <c r="P214" s="200">
        <f>O214*H214</f>
        <v>0</v>
      </c>
      <c r="Q214" s="200">
        <v>1.8380000000000001E-2</v>
      </c>
      <c r="R214" s="200">
        <f>Q214*H214</f>
        <v>0.66860926000000009</v>
      </c>
      <c r="S214" s="200">
        <v>0</v>
      </c>
      <c r="T214" s="201">
        <f>S214*H214</f>
        <v>0</v>
      </c>
      <c r="AR214" s="22" t="s">
        <v>158</v>
      </c>
      <c r="AT214" s="22" t="s">
        <v>153</v>
      </c>
      <c r="AU214" s="22" t="s">
        <v>81</v>
      </c>
      <c r="AY214" s="22" t="s">
        <v>151</v>
      </c>
      <c r="BE214" s="202">
        <f>IF(N214="základní",J214,0)</f>
        <v>0</v>
      </c>
      <c r="BF214" s="202">
        <f>IF(N214="snížená",J214,0)</f>
        <v>0</v>
      </c>
      <c r="BG214" s="202">
        <f>IF(N214="zákl. přenesená",J214,0)</f>
        <v>0</v>
      </c>
      <c r="BH214" s="202">
        <f>IF(N214="sníž. přenesená",J214,0)</f>
        <v>0</v>
      </c>
      <c r="BI214" s="202">
        <f>IF(N214="nulová",J214,0)</f>
        <v>0</v>
      </c>
      <c r="BJ214" s="22" t="s">
        <v>79</v>
      </c>
      <c r="BK214" s="202">
        <f>ROUND(I214*H214,2)</f>
        <v>0</v>
      </c>
      <c r="BL214" s="22" t="s">
        <v>158</v>
      </c>
      <c r="BM214" s="22" t="s">
        <v>371</v>
      </c>
    </row>
    <row r="215" spans="2:65" s="1" customFormat="1" ht="81">
      <c r="B215" s="39"/>
      <c r="C215" s="61"/>
      <c r="D215" s="203" t="s">
        <v>160</v>
      </c>
      <c r="E215" s="61"/>
      <c r="F215" s="204" t="s">
        <v>363</v>
      </c>
      <c r="G215" s="61"/>
      <c r="H215" s="61"/>
      <c r="I215" s="161"/>
      <c r="J215" s="61"/>
      <c r="K215" s="61"/>
      <c r="L215" s="59"/>
      <c r="M215" s="205"/>
      <c r="N215" s="40"/>
      <c r="O215" s="40"/>
      <c r="P215" s="40"/>
      <c r="Q215" s="40"/>
      <c r="R215" s="40"/>
      <c r="S215" s="40"/>
      <c r="T215" s="76"/>
      <c r="AT215" s="22" t="s">
        <v>160</v>
      </c>
      <c r="AU215" s="22" t="s">
        <v>81</v>
      </c>
    </row>
    <row r="216" spans="2:65" s="11" customFormat="1">
      <c r="B216" s="206"/>
      <c r="C216" s="207"/>
      <c r="D216" s="208" t="s">
        <v>162</v>
      </c>
      <c r="E216" s="209" t="s">
        <v>21</v>
      </c>
      <c r="F216" s="210" t="s">
        <v>372</v>
      </c>
      <c r="G216" s="207"/>
      <c r="H216" s="211">
        <v>36.377000000000002</v>
      </c>
      <c r="I216" s="212"/>
      <c r="J216" s="207"/>
      <c r="K216" s="207"/>
      <c r="L216" s="213"/>
      <c r="M216" s="214"/>
      <c r="N216" s="215"/>
      <c r="O216" s="215"/>
      <c r="P216" s="215"/>
      <c r="Q216" s="215"/>
      <c r="R216" s="215"/>
      <c r="S216" s="215"/>
      <c r="T216" s="216"/>
      <c r="AT216" s="217" t="s">
        <v>162</v>
      </c>
      <c r="AU216" s="217" t="s">
        <v>81</v>
      </c>
      <c r="AV216" s="11" t="s">
        <v>81</v>
      </c>
      <c r="AW216" s="11" t="s">
        <v>35</v>
      </c>
      <c r="AX216" s="11" t="s">
        <v>79</v>
      </c>
      <c r="AY216" s="217" t="s">
        <v>151</v>
      </c>
    </row>
    <row r="217" spans="2:65" s="1" customFormat="1" ht="20.45" customHeight="1">
      <c r="B217" s="39"/>
      <c r="C217" s="191" t="s">
        <v>373</v>
      </c>
      <c r="D217" s="191" t="s">
        <v>153</v>
      </c>
      <c r="E217" s="192" t="s">
        <v>374</v>
      </c>
      <c r="F217" s="193" t="s">
        <v>375</v>
      </c>
      <c r="G217" s="194" t="s">
        <v>224</v>
      </c>
      <c r="H217" s="195">
        <v>14.228</v>
      </c>
      <c r="I217" s="196"/>
      <c r="J217" s="197">
        <f>ROUND(I217*H217,2)</f>
        <v>0</v>
      </c>
      <c r="K217" s="193" t="s">
        <v>157</v>
      </c>
      <c r="L217" s="59"/>
      <c r="M217" s="198" t="s">
        <v>21</v>
      </c>
      <c r="N217" s="199" t="s">
        <v>42</v>
      </c>
      <c r="O217" s="40"/>
      <c r="P217" s="200">
        <f>O217*H217</f>
        <v>0</v>
      </c>
      <c r="Q217" s="200">
        <v>3.3579999999999999E-2</v>
      </c>
      <c r="R217" s="200">
        <f>Q217*H217</f>
        <v>0.47777623999999996</v>
      </c>
      <c r="S217" s="200">
        <v>0</v>
      </c>
      <c r="T217" s="201">
        <f>S217*H217</f>
        <v>0</v>
      </c>
      <c r="AR217" s="22" t="s">
        <v>158</v>
      </c>
      <c r="AT217" s="22" t="s">
        <v>153</v>
      </c>
      <c r="AU217" s="22" t="s">
        <v>81</v>
      </c>
      <c r="AY217" s="22" t="s">
        <v>151</v>
      </c>
      <c r="BE217" s="202">
        <f>IF(N217="základní",J217,0)</f>
        <v>0</v>
      </c>
      <c r="BF217" s="202">
        <f>IF(N217="snížená",J217,0)</f>
        <v>0</v>
      </c>
      <c r="BG217" s="202">
        <f>IF(N217="zákl. přenesená",J217,0)</f>
        <v>0</v>
      </c>
      <c r="BH217" s="202">
        <f>IF(N217="sníž. přenesená",J217,0)</f>
        <v>0</v>
      </c>
      <c r="BI217" s="202">
        <f>IF(N217="nulová",J217,0)</f>
        <v>0</v>
      </c>
      <c r="BJ217" s="22" t="s">
        <v>79</v>
      </c>
      <c r="BK217" s="202">
        <f>ROUND(I217*H217,2)</f>
        <v>0</v>
      </c>
      <c r="BL217" s="22" t="s">
        <v>158</v>
      </c>
      <c r="BM217" s="22" t="s">
        <v>376</v>
      </c>
    </row>
    <row r="218" spans="2:65" s="1" customFormat="1" ht="54">
      <c r="B218" s="39"/>
      <c r="C218" s="61"/>
      <c r="D218" s="203" t="s">
        <v>160</v>
      </c>
      <c r="E218" s="61"/>
      <c r="F218" s="204" t="s">
        <v>377</v>
      </c>
      <c r="G218" s="61"/>
      <c r="H218" s="61"/>
      <c r="I218" s="161"/>
      <c r="J218" s="61"/>
      <c r="K218" s="61"/>
      <c r="L218" s="59"/>
      <c r="M218" s="205"/>
      <c r="N218" s="40"/>
      <c r="O218" s="40"/>
      <c r="P218" s="40"/>
      <c r="Q218" s="40"/>
      <c r="R218" s="40"/>
      <c r="S218" s="40"/>
      <c r="T218" s="76"/>
      <c r="AT218" s="22" t="s">
        <v>160</v>
      </c>
      <c r="AU218" s="22" t="s">
        <v>81</v>
      </c>
    </row>
    <row r="219" spans="2:65" s="11" customFormat="1">
      <c r="B219" s="206"/>
      <c r="C219" s="207"/>
      <c r="D219" s="203" t="s">
        <v>162</v>
      </c>
      <c r="E219" s="218" t="s">
        <v>21</v>
      </c>
      <c r="F219" s="219" t="s">
        <v>378</v>
      </c>
      <c r="G219" s="207"/>
      <c r="H219" s="220">
        <v>6.1040000000000001</v>
      </c>
      <c r="I219" s="212"/>
      <c r="J219" s="207"/>
      <c r="K219" s="207"/>
      <c r="L219" s="213"/>
      <c r="M219" s="214"/>
      <c r="N219" s="215"/>
      <c r="O219" s="215"/>
      <c r="P219" s="215"/>
      <c r="Q219" s="215"/>
      <c r="R219" s="215"/>
      <c r="S219" s="215"/>
      <c r="T219" s="216"/>
      <c r="AT219" s="217" t="s">
        <v>162</v>
      </c>
      <c r="AU219" s="217" t="s">
        <v>81</v>
      </c>
      <c r="AV219" s="11" t="s">
        <v>81</v>
      </c>
      <c r="AW219" s="11" t="s">
        <v>35</v>
      </c>
      <c r="AX219" s="11" t="s">
        <v>71</v>
      </c>
      <c r="AY219" s="217" t="s">
        <v>151</v>
      </c>
    </row>
    <row r="220" spans="2:65" s="11" customFormat="1">
      <c r="B220" s="206"/>
      <c r="C220" s="207"/>
      <c r="D220" s="203" t="s">
        <v>162</v>
      </c>
      <c r="E220" s="218" t="s">
        <v>21</v>
      </c>
      <c r="F220" s="219" t="s">
        <v>379</v>
      </c>
      <c r="G220" s="207"/>
      <c r="H220" s="220">
        <v>8.1240000000000006</v>
      </c>
      <c r="I220" s="212"/>
      <c r="J220" s="207"/>
      <c r="K220" s="207"/>
      <c r="L220" s="213"/>
      <c r="M220" s="214"/>
      <c r="N220" s="215"/>
      <c r="O220" s="215"/>
      <c r="P220" s="215"/>
      <c r="Q220" s="215"/>
      <c r="R220" s="215"/>
      <c r="S220" s="215"/>
      <c r="T220" s="216"/>
      <c r="AT220" s="217" t="s">
        <v>162</v>
      </c>
      <c r="AU220" s="217" t="s">
        <v>81</v>
      </c>
      <c r="AV220" s="11" t="s">
        <v>81</v>
      </c>
      <c r="AW220" s="11" t="s">
        <v>35</v>
      </c>
      <c r="AX220" s="11" t="s">
        <v>71</v>
      </c>
      <c r="AY220" s="217" t="s">
        <v>151</v>
      </c>
    </row>
    <row r="221" spans="2:65" s="12" customFormat="1">
      <c r="B221" s="221"/>
      <c r="C221" s="222"/>
      <c r="D221" s="208" t="s">
        <v>162</v>
      </c>
      <c r="E221" s="223" t="s">
        <v>21</v>
      </c>
      <c r="F221" s="224" t="s">
        <v>170</v>
      </c>
      <c r="G221" s="222"/>
      <c r="H221" s="225">
        <v>14.228</v>
      </c>
      <c r="I221" s="226"/>
      <c r="J221" s="222"/>
      <c r="K221" s="222"/>
      <c r="L221" s="227"/>
      <c r="M221" s="228"/>
      <c r="N221" s="229"/>
      <c r="O221" s="229"/>
      <c r="P221" s="229"/>
      <c r="Q221" s="229"/>
      <c r="R221" s="229"/>
      <c r="S221" s="229"/>
      <c r="T221" s="230"/>
      <c r="AT221" s="231" t="s">
        <v>162</v>
      </c>
      <c r="AU221" s="231" t="s">
        <v>81</v>
      </c>
      <c r="AV221" s="12" t="s">
        <v>158</v>
      </c>
      <c r="AW221" s="12" t="s">
        <v>35</v>
      </c>
      <c r="AX221" s="12" t="s">
        <v>79</v>
      </c>
      <c r="AY221" s="231" t="s">
        <v>151</v>
      </c>
    </row>
    <row r="222" spans="2:65" s="1" customFormat="1" ht="28.9" customHeight="1">
      <c r="B222" s="39"/>
      <c r="C222" s="191" t="s">
        <v>380</v>
      </c>
      <c r="D222" s="191" t="s">
        <v>153</v>
      </c>
      <c r="E222" s="192" t="s">
        <v>381</v>
      </c>
      <c r="F222" s="193" t="s">
        <v>382</v>
      </c>
      <c r="G222" s="194" t="s">
        <v>224</v>
      </c>
      <c r="H222" s="195">
        <v>10.98</v>
      </c>
      <c r="I222" s="196"/>
      <c r="J222" s="197">
        <f>ROUND(I222*H222,2)</f>
        <v>0</v>
      </c>
      <c r="K222" s="193" t="s">
        <v>157</v>
      </c>
      <c r="L222" s="59"/>
      <c r="M222" s="198" t="s">
        <v>21</v>
      </c>
      <c r="N222" s="199" t="s">
        <v>42</v>
      </c>
      <c r="O222" s="40"/>
      <c r="P222" s="200">
        <f>O222*H222</f>
        <v>0</v>
      </c>
      <c r="Q222" s="200">
        <v>2.1000000000000001E-2</v>
      </c>
      <c r="R222" s="200">
        <f>Q222*H222</f>
        <v>0.23058000000000003</v>
      </c>
      <c r="S222" s="200">
        <v>0</v>
      </c>
      <c r="T222" s="201">
        <f>S222*H222</f>
        <v>0</v>
      </c>
      <c r="AR222" s="22" t="s">
        <v>158</v>
      </c>
      <c r="AT222" s="22" t="s">
        <v>153</v>
      </c>
      <c r="AU222" s="22" t="s">
        <v>81</v>
      </c>
      <c r="AY222" s="22" t="s">
        <v>151</v>
      </c>
      <c r="BE222" s="202">
        <f>IF(N222="základní",J222,0)</f>
        <v>0</v>
      </c>
      <c r="BF222" s="202">
        <f>IF(N222="snížená",J222,0)</f>
        <v>0</v>
      </c>
      <c r="BG222" s="202">
        <f>IF(N222="zákl. přenesená",J222,0)</f>
        <v>0</v>
      </c>
      <c r="BH222" s="202">
        <f>IF(N222="sníž. přenesená",J222,0)</f>
        <v>0</v>
      </c>
      <c r="BI222" s="202">
        <f>IF(N222="nulová",J222,0)</f>
        <v>0</v>
      </c>
      <c r="BJ222" s="22" t="s">
        <v>79</v>
      </c>
      <c r="BK222" s="202">
        <f>ROUND(I222*H222,2)</f>
        <v>0</v>
      </c>
      <c r="BL222" s="22" t="s">
        <v>158</v>
      </c>
      <c r="BM222" s="22" t="s">
        <v>383</v>
      </c>
    </row>
    <row r="223" spans="2:65" s="1" customFormat="1" ht="81">
      <c r="B223" s="39"/>
      <c r="C223" s="61"/>
      <c r="D223" s="203" t="s">
        <v>160</v>
      </c>
      <c r="E223" s="61"/>
      <c r="F223" s="204" t="s">
        <v>384</v>
      </c>
      <c r="G223" s="61"/>
      <c r="H223" s="61"/>
      <c r="I223" s="161"/>
      <c r="J223" s="61"/>
      <c r="K223" s="61"/>
      <c r="L223" s="59"/>
      <c r="M223" s="205"/>
      <c r="N223" s="40"/>
      <c r="O223" s="40"/>
      <c r="P223" s="40"/>
      <c r="Q223" s="40"/>
      <c r="R223" s="40"/>
      <c r="S223" s="40"/>
      <c r="T223" s="76"/>
      <c r="AT223" s="22" t="s">
        <v>160</v>
      </c>
      <c r="AU223" s="22" t="s">
        <v>81</v>
      </c>
    </row>
    <row r="224" spans="2:65" s="11" customFormat="1">
      <c r="B224" s="206"/>
      <c r="C224" s="207"/>
      <c r="D224" s="203" t="s">
        <v>162</v>
      </c>
      <c r="E224" s="218" t="s">
        <v>21</v>
      </c>
      <c r="F224" s="219" t="s">
        <v>385</v>
      </c>
      <c r="G224" s="207"/>
      <c r="H224" s="220">
        <v>5.3</v>
      </c>
      <c r="I224" s="212"/>
      <c r="J224" s="207"/>
      <c r="K224" s="207"/>
      <c r="L224" s="213"/>
      <c r="M224" s="214"/>
      <c r="N224" s="215"/>
      <c r="O224" s="215"/>
      <c r="P224" s="215"/>
      <c r="Q224" s="215"/>
      <c r="R224" s="215"/>
      <c r="S224" s="215"/>
      <c r="T224" s="216"/>
      <c r="AT224" s="217" t="s">
        <v>162</v>
      </c>
      <c r="AU224" s="217" t="s">
        <v>81</v>
      </c>
      <c r="AV224" s="11" t="s">
        <v>81</v>
      </c>
      <c r="AW224" s="11" t="s">
        <v>35</v>
      </c>
      <c r="AX224" s="11" t="s">
        <v>71</v>
      </c>
      <c r="AY224" s="217" t="s">
        <v>151</v>
      </c>
    </row>
    <row r="225" spans="2:65" s="11" customFormat="1">
      <c r="B225" s="206"/>
      <c r="C225" s="207"/>
      <c r="D225" s="203" t="s">
        <v>162</v>
      </c>
      <c r="E225" s="218" t="s">
        <v>21</v>
      </c>
      <c r="F225" s="219" t="s">
        <v>386</v>
      </c>
      <c r="G225" s="207"/>
      <c r="H225" s="220">
        <v>5.68</v>
      </c>
      <c r="I225" s="212"/>
      <c r="J225" s="207"/>
      <c r="K225" s="207"/>
      <c r="L225" s="213"/>
      <c r="M225" s="214"/>
      <c r="N225" s="215"/>
      <c r="O225" s="215"/>
      <c r="P225" s="215"/>
      <c r="Q225" s="215"/>
      <c r="R225" s="215"/>
      <c r="S225" s="215"/>
      <c r="T225" s="216"/>
      <c r="AT225" s="217" t="s">
        <v>162</v>
      </c>
      <c r="AU225" s="217" t="s">
        <v>81</v>
      </c>
      <c r="AV225" s="11" t="s">
        <v>81</v>
      </c>
      <c r="AW225" s="11" t="s">
        <v>35</v>
      </c>
      <c r="AX225" s="11" t="s">
        <v>71</v>
      </c>
      <c r="AY225" s="217" t="s">
        <v>151</v>
      </c>
    </row>
    <row r="226" spans="2:65" s="12" customFormat="1">
      <c r="B226" s="221"/>
      <c r="C226" s="222"/>
      <c r="D226" s="208" t="s">
        <v>162</v>
      </c>
      <c r="E226" s="223" t="s">
        <v>21</v>
      </c>
      <c r="F226" s="224" t="s">
        <v>170</v>
      </c>
      <c r="G226" s="222"/>
      <c r="H226" s="225">
        <v>10.98</v>
      </c>
      <c r="I226" s="226"/>
      <c r="J226" s="222"/>
      <c r="K226" s="222"/>
      <c r="L226" s="227"/>
      <c r="M226" s="228"/>
      <c r="N226" s="229"/>
      <c r="O226" s="229"/>
      <c r="P226" s="229"/>
      <c r="Q226" s="229"/>
      <c r="R226" s="229"/>
      <c r="S226" s="229"/>
      <c r="T226" s="230"/>
      <c r="AT226" s="231" t="s">
        <v>162</v>
      </c>
      <c r="AU226" s="231" t="s">
        <v>81</v>
      </c>
      <c r="AV226" s="12" t="s">
        <v>158</v>
      </c>
      <c r="AW226" s="12" t="s">
        <v>35</v>
      </c>
      <c r="AX226" s="12" t="s">
        <v>79</v>
      </c>
      <c r="AY226" s="231" t="s">
        <v>151</v>
      </c>
    </row>
    <row r="227" spans="2:65" s="1" customFormat="1" ht="28.9" customHeight="1">
      <c r="B227" s="39"/>
      <c r="C227" s="191" t="s">
        <v>387</v>
      </c>
      <c r="D227" s="191" t="s">
        <v>153</v>
      </c>
      <c r="E227" s="192" t="s">
        <v>388</v>
      </c>
      <c r="F227" s="193" t="s">
        <v>389</v>
      </c>
      <c r="G227" s="194" t="s">
        <v>275</v>
      </c>
      <c r="H227" s="195">
        <v>16</v>
      </c>
      <c r="I227" s="196"/>
      <c r="J227" s="197">
        <f>ROUND(I227*H227,2)</f>
        <v>0</v>
      </c>
      <c r="K227" s="193" t="s">
        <v>157</v>
      </c>
      <c r="L227" s="59"/>
      <c r="M227" s="198" t="s">
        <v>21</v>
      </c>
      <c r="N227" s="199" t="s">
        <v>42</v>
      </c>
      <c r="O227" s="40"/>
      <c r="P227" s="200">
        <f>O227*H227</f>
        <v>0</v>
      </c>
      <c r="Q227" s="200">
        <v>1.323E-2</v>
      </c>
      <c r="R227" s="200">
        <f>Q227*H227</f>
        <v>0.21168000000000001</v>
      </c>
      <c r="S227" s="200">
        <v>0</v>
      </c>
      <c r="T227" s="201">
        <f>S227*H227</f>
        <v>0</v>
      </c>
      <c r="AR227" s="22" t="s">
        <v>158</v>
      </c>
      <c r="AT227" s="22" t="s">
        <v>153</v>
      </c>
      <c r="AU227" s="22" t="s">
        <v>81</v>
      </c>
      <c r="AY227" s="22" t="s">
        <v>151</v>
      </c>
      <c r="BE227" s="202">
        <f>IF(N227="základní",J227,0)</f>
        <v>0</v>
      </c>
      <c r="BF227" s="202">
        <f>IF(N227="snížená",J227,0)</f>
        <v>0</v>
      </c>
      <c r="BG227" s="202">
        <f>IF(N227="zákl. přenesená",J227,0)</f>
        <v>0</v>
      </c>
      <c r="BH227" s="202">
        <f>IF(N227="sníž. přenesená",J227,0)</f>
        <v>0</v>
      </c>
      <c r="BI227" s="202">
        <f>IF(N227="nulová",J227,0)</f>
        <v>0</v>
      </c>
      <c r="BJ227" s="22" t="s">
        <v>79</v>
      </c>
      <c r="BK227" s="202">
        <f>ROUND(I227*H227,2)</f>
        <v>0</v>
      </c>
      <c r="BL227" s="22" t="s">
        <v>158</v>
      </c>
      <c r="BM227" s="22" t="s">
        <v>390</v>
      </c>
    </row>
    <row r="228" spans="2:65" s="11" customFormat="1">
      <c r="B228" s="206"/>
      <c r="C228" s="207"/>
      <c r="D228" s="208" t="s">
        <v>162</v>
      </c>
      <c r="E228" s="209" t="s">
        <v>21</v>
      </c>
      <c r="F228" s="210" t="s">
        <v>240</v>
      </c>
      <c r="G228" s="207"/>
      <c r="H228" s="211">
        <v>16</v>
      </c>
      <c r="I228" s="212"/>
      <c r="J228" s="207"/>
      <c r="K228" s="207"/>
      <c r="L228" s="213"/>
      <c r="M228" s="214"/>
      <c r="N228" s="215"/>
      <c r="O228" s="215"/>
      <c r="P228" s="215"/>
      <c r="Q228" s="215"/>
      <c r="R228" s="215"/>
      <c r="S228" s="215"/>
      <c r="T228" s="216"/>
      <c r="AT228" s="217" t="s">
        <v>162</v>
      </c>
      <c r="AU228" s="217" t="s">
        <v>81</v>
      </c>
      <c r="AV228" s="11" t="s">
        <v>81</v>
      </c>
      <c r="AW228" s="11" t="s">
        <v>35</v>
      </c>
      <c r="AX228" s="11" t="s">
        <v>79</v>
      </c>
      <c r="AY228" s="217" t="s">
        <v>151</v>
      </c>
    </row>
    <row r="229" spans="2:65" s="1" customFormat="1" ht="28.9" customHeight="1">
      <c r="B229" s="39"/>
      <c r="C229" s="191" t="s">
        <v>391</v>
      </c>
      <c r="D229" s="191" t="s">
        <v>153</v>
      </c>
      <c r="E229" s="192" t="s">
        <v>392</v>
      </c>
      <c r="F229" s="193" t="s">
        <v>393</v>
      </c>
      <c r="G229" s="194" t="s">
        <v>224</v>
      </c>
      <c r="H229" s="195">
        <v>1.1399999999999999</v>
      </c>
      <c r="I229" s="196"/>
      <c r="J229" s="197">
        <f>ROUND(I229*H229,2)</f>
        <v>0</v>
      </c>
      <c r="K229" s="193" t="s">
        <v>157</v>
      </c>
      <c r="L229" s="59"/>
      <c r="M229" s="198" t="s">
        <v>21</v>
      </c>
      <c r="N229" s="199" t="s">
        <v>42</v>
      </c>
      <c r="O229" s="40"/>
      <c r="P229" s="200">
        <f>O229*H229</f>
        <v>0</v>
      </c>
      <c r="Q229" s="200">
        <v>8.4999999999999995E-4</v>
      </c>
      <c r="R229" s="200">
        <f>Q229*H229</f>
        <v>9.6899999999999981E-4</v>
      </c>
      <c r="S229" s="200">
        <v>0</v>
      </c>
      <c r="T229" s="201">
        <f>S229*H229</f>
        <v>0</v>
      </c>
      <c r="AR229" s="22" t="s">
        <v>158</v>
      </c>
      <c r="AT229" s="22" t="s">
        <v>153</v>
      </c>
      <c r="AU229" s="22" t="s">
        <v>81</v>
      </c>
      <c r="AY229" s="22" t="s">
        <v>151</v>
      </c>
      <c r="BE229" s="202">
        <f>IF(N229="základní",J229,0)</f>
        <v>0</v>
      </c>
      <c r="BF229" s="202">
        <f>IF(N229="snížená",J229,0)</f>
        <v>0</v>
      </c>
      <c r="BG229" s="202">
        <f>IF(N229="zákl. přenesená",J229,0)</f>
        <v>0</v>
      </c>
      <c r="BH229" s="202">
        <f>IF(N229="sníž. přenesená",J229,0)</f>
        <v>0</v>
      </c>
      <c r="BI229" s="202">
        <f>IF(N229="nulová",J229,0)</f>
        <v>0</v>
      </c>
      <c r="BJ229" s="22" t="s">
        <v>79</v>
      </c>
      <c r="BK229" s="202">
        <f>ROUND(I229*H229,2)</f>
        <v>0</v>
      </c>
      <c r="BL229" s="22" t="s">
        <v>158</v>
      </c>
      <c r="BM229" s="22" t="s">
        <v>394</v>
      </c>
    </row>
    <row r="230" spans="2:65" s="1" customFormat="1" ht="27">
      <c r="B230" s="39"/>
      <c r="C230" s="61"/>
      <c r="D230" s="203" t="s">
        <v>160</v>
      </c>
      <c r="E230" s="61"/>
      <c r="F230" s="204" t="s">
        <v>395</v>
      </c>
      <c r="G230" s="61"/>
      <c r="H230" s="61"/>
      <c r="I230" s="161"/>
      <c r="J230" s="61"/>
      <c r="K230" s="61"/>
      <c r="L230" s="59"/>
      <c r="M230" s="205"/>
      <c r="N230" s="40"/>
      <c r="O230" s="40"/>
      <c r="P230" s="40"/>
      <c r="Q230" s="40"/>
      <c r="R230" s="40"/>
      <c r="S230" s="40"/>
      <c r="T230" s="76"/>
      <c r="AT230" s="22" t="s">
        <v>160</v>
      </c>
      <c r="AU230" s="22" t="s">
        <v>81</v>
      </c>
    </row>
    <row r="231" spans="2:65" s="11" customFormat="1">
      <c r="B231" s="206"/>
      <c r="C231" s="207"/>
      <c r="D231" s="208" t="s">
        <v>162</v>
      </c>
      <c r="E231" s="209" t="s">
        <v>21</v>
      </c>
      <c r="F231" s="210" t="s">
        <v>396</v>
      </c>
      <c r="G231" s="207"/>
      <c r="H231" s="211">
        <v>1.1399999999999999</v>
      </c>
      <c r="I231" s="212"/>
      <c r="J231" s="207"/>
      <c r="K231" s="207"/>
      <c r="L231" s="213"/>
      <c r="M231" s="214"/>
      <c r="N231" s="215"/>
      <c r="O231" s="215"/>
      <c r="P231" s="215"/>
      <c r="Q231" s="215"/>
      <c r="R231" s="215"/>
      <c r="S231" s="215"/>
      <c r="T231" s="216"/>
      <c r="AT231" s="217" t="s">
        <v>162</v>
      </c>
      <c r="AU231" s="217" t="s">
        <v>81</v>
      </c>
      <c r="AV231" s="11" t="s">
        <v>81</v>
      </c>
      <c r="AW231" s="11" t="s">
        <v>35</v>
      </c>
      <c r="AX231" s="11" t="s">
        <v>79</v>
      </c>
      <c r="AY231" s="217" t="s">
        <v>151</v>
      </c>
    </row>
    <row r="232" spans="2:65" s="1" customFormat="1" ht="28.9" customHeight="1">
      <c r="B232" s="39"/>
      <c r="C232" s="191" t="s">
        <v>397</v>
      </c>
      <c r="D232" s="191" t="s">
        <v>153</v>
      </c>
      <c r="E232" s="192" t="s">
        <v>398</v>
      </c>
      <c r="F232" s="193" t="s">
        <v>399</v>
      </c>
      <c r="G232" s="194" t="s">
        <v>224</v>
      </c>
      <c r="H232" s="195">
        <v>60</v>
      </c>
      <c r="I232" s="196"/>
      <c r="J232" s="197">
        <f>ROUND(I232*H232,2)</f>
        <v>0</v>
      </c>
      <c r="K232" s="193" t="s">
        <v>157</v>
      </c>
      <c r="L232" s="59"/>
      <c r="M232" s="198" t="s">
        <v>21</v>
      </c>
      <c r="N232" s="199" t="s">
        <v>42</v>
      </c>
      <c r="O232" s="40"/>
      <c r="P232" s="200">
        <f>O232*H232</f>
        <v>0</v>
      </c>
      <c r="Q232" s="200">
        <v>1.2E-4</v>
      </c>
      <c r="R232" s="200">
        <f>Q232*H232</f>
        <v>7.1999999999999998E-3</v>
      </c>
      <c r="S232" s="200">
        <v>0</v>
      </c>
      <c r="T232" s="201">
        <f>S232*H232</f>
        <v>0</v>
      </c>
      <c r="AR232" s="22" t="s">
        <v>158</v>
      </c>
      <c r="AT232" s="22" t="s">
        <v>153</v>
      </c>
      <c r="AU232" s="22" t="s">
        <v>81</v>
      </c>
      <c r="AY232" s="22" t="s">
        <v>151</v>
      </c>
      <c r="BE232" s="202">
        <f>IF(N232="základní",J232,0)</f>
        <v>0</v>
      </c>
      <c r="BF232" s="202">
        <f>IF(N232="snížená",J232,0)</f>
        <v>0</v>
      </c>
      <c r="BG232" s="202">
        <f>IF(N232="zákl. přenesená",J232,0)</f>
        <v>0</v>
      </c>
      <c r="BH232" s="202">
        <f>IF(N232="sníž. přenesená",J232,0)</f>
        <v>0</v>
      </c>
      <c r="BI232" s="202">
        <f>IF(N232="nulová",J232,0)</f>
        <v>0</v>
      </c>
      <c r="BJ232" s="22" t="s">
        <v>79</v>
      </c>
      <c r="BK232" s="202">
        <f>ROUND(I232*H232,2)</f>
        <v>0</v>
      </c>
      <c r="BL232" s="22" t="s">
        <v>158</v>
      </c>
      <c r="BM232" s="22" t="s">
        <v>400</v>
      </c>
    </row>
    <row r="233" spans="2:65" s="1" customFormat="1" ht="54">
      <c r="B233" s="39"/>
      <c r="C233" s="61"/>
      <c r="D233" s="208" t="s">
        <v>160</v>
      </c>
      <c r="E233" s="61"/>
      <c r="F233" s="232" t="s">
        <v>401</v>
      </c>
      <c r="G233" s="61"/>
      <c r="H233" s="61"/>
      <c r="I233" s="161"/>
      <c r="J233" s="61"/>
      <c r="K233" s="61"/>
      <c r="L233" s="59"/>
      <c r="M233" s="205"/>
      <c r="N233" s="40"/>
      <c r="O233" s="40"/>
      <c r="P233" s="40"/>
      <c r="Q233" s="40"/>
      <c r="R233" s="40"/>
      <c r="S233" s="40"/>
      <c r="T233" s="76"/>
      <c r="AT233" s="22" t="s">
        <v>160</v>
      </c>
      <c r="AU233" s="22" t="s">
        <v>81</v>
      </c>
    </row>
    <row r="234" spans="2:65" s="1" customFormat="1" ht="28.9" customHeight="1">
      <c r="B234" s="39"/>
      <c r="C234" s="191" t="s">
        <v>402</v>
      </c>
      <c r="D234" s="191" t="s">
        <v>153</v>
      </c>
      <c r="E234" s="192" t="s">
        <v>403</v>
      </c>
      <c r="F234" s="193" t="s">
        <v>404</v>
      </c>
      <c r="G234" s="194" t="s">
        <v>405</v>
      </c>
      <c r="H234" s="195">
        <v>156.72</v>
      </c>
      <c r="I234" s="196"/>
      <c r="J234" s="197">
        <f>ROUND(I234*H234,2)</f>
        <v>0</v>
      </c>
      <c r="K234" s="193" t="s">
        <v>157</v>
      </c>
      <c r="L234" s="59"/>
      <c r="M234" s="198" t="s">
        <v>21</v>
      </c>
      <c r="N234" s="199" t="s">
        <v>42</v>
      </c>
      <c r="O234" s="40"/>
      <c r="P234" s="200">
        <f>O234*H234</f>
        <v>0</v>
      </c>
      <c r="Q234" s="200">
        <v>1.5E-3</v>
      </c>
      <c r="R234" s="200">
        <f>Q234*H234</f>
        <v>0.23508000000000001</v>
      </c>
      <c r="S234" s="200">
        <v>0</v>
      </c>
      <c r="T234" s="201">
        <f>S234*H234</f>
        <v>0</v>
      </c>
      <c r="AR234" s="22" t="s">
        <v>158</v>
      </c>
      <c r="AT234" s="22" t="s">
        <v>153</v>
      </c>
      <c r="AU234" s="22" t="s">
        <v>81</v>
      </c>
      <c r="AY234" s="22" t="s">
        <v>151</v>
      </c>
      <c r="BE234" s="202">
        <f>IF(N234="základní",J234,0)</f>
        <v>0</v>
      </c>
      <c r="BF234" s="202">
        <f>IF(N234="snížená",J234,0)</f>
        <v>0</v>
      </c>
      <c r="BG234" s="202">
        <f>IF(N234="zákl. přenesená",J234,0)</f>
        <v>0</v>
      </c>
      <c r="BH234" s="202">
        <f>IF(N234="sníž. přenesená",J234,0)</f>
        <v>0</v>
      </c>
      <c r="BI234" s="202">
        <f>IF(N234="nulová",J234,0)</f>
        <v>0</v>
      </c>
      <c r="BJ234" s="22" t="s">
        <v>79</v>
      </c>
      <c r="BK234" s="202">
        <f>ROUND(I234*H234,2)</f>
        <v>0</v>
      </c>
      <c r="BL234" s="22" t="s">
        <v>158</v>
      </c>
      <c r="BM234" s="22" t="s">
        <v>406</v>
      </c>
    </row>
    <row r="235" spans="2:65" s="1" customFormat="1" ht="54">
      <c r="B235" s="39"/>
      <c r="C235" s="61"/>
      <c r="D235" s="203" t="s">
        <v>160</v>
      </c>
      <c r="E235" s="61"/>
      <c r="F235" s="204" t="s">
        <v>407</v>
      </c>
      <c r="G235" s="61"/>
      <c r="H235" s="61"/>
      <c r="I235" s="161"/>
      <c r="J235" s="61"/>
      <c r="K235" s="61"/>
      <c r="L235" s="59"/>
      <c r="M235" s="205"/>
      <c r="N235" s="40"/>
      <c r="O235" s="40"/>
      <c r="P235" s="40"/>
      <c r="Q235" s="40"/>
      <c r="R235" s="40"/>
      <c r="S235" s="40"/>
      <c r="T235" s="76"/>
      <c r="AT235" s="22" t="s">
        <v>160</v>
      </c>
      <c r="AU235" s="22" t="s">
        <v>81</v>
      </c>
    </row>
    <row r="236" spans="2:65" s="11" customFormat="1">
      <c r="B236" s="206"/>
      <c r="C236" s="207"/>
      <c r="D236" s="208" t="s">
        <v>162</v>
      </c>
      <c r="E236" s="209" t="s">
        <v>21</v>
      </c>
      <c r="F236" s="210" t="s">
        <v>408</v>
      </c>
      <c r="G236" s="207"/>
      <c r="H236" s="211">
        <v>156.72</v>
      </c>
      <c r="I236" s="212"/>
      <c r="J236" s="207"/>
      <c r="K236" s="207"/>
      <c r="L236" s="213"/>
      <c r="M236" s="214"/>
      <c r="N236" s="215"/>
      <c r="O236" s="215"/>
      <c r="P236" s="215"/>
      <c r="Q236" s="215"/>
      <c r="R236" s="215"/>
      <c r="S236" s="215"/>
      <c r="T236" s="216"/>
      <c r="AT236" s="217" t="s">
        <v>162</v>
      </c>
      <c r="AU236" s="217" t="s">
        <v>81</v>
      </c>
      <c r="AV236" s="11" t="s">
        <v>81</v>
      </c>
      <c r="AW236" s="11" t="s">
        <v>35</v>
      </c>
      <c r="AX236" s="11" t="s">
        <v>79</v>
      </c>
      <c r="AY236" s="217" t="s">
        <v>151</v>
      </c>
    </row>
    <row r="237" spans="2:65" s="1" customFormat="1" ht="28.9" customHeight="1">
      <c r="B237" s="39"/>
      <c r="C237" s="191" t="s">
        <v>409</v>
      </c>
      <c r="D237" s="191" t="s">
        <v>153</v>
      </c>
      <c r="E237" s="192" t="s">
        <v>410</v>
      </c>
      <c r="F237" s="193" t="s">
        <v>411</v>
      </c>
      <c r="G237" s="194" t="s">
        <v>224</v>
      </c>
      <c r="H237" s="195">
        <v>17.919</v>
      </c>
      <c r="I237" s="196"/>
      <c r="J237" s="197">
        <f>ROUND(I237*H237,2)</f>
        <v>0</v>
      </c>
      <c r="K237" s="193" t="s">
        <v>157</v>
      </c>
      <c r="L237" s="59"/>
      <c r="M237" s="198" t="s">
        <v>21</v>
      </c>
      <c r="N237" s="199" t="s">
        <v>42</v>
      </c>
      <c r="O237" s="40"/>
      <c r="P237" s="200">
        <f>O237*H237</f>
        <v>0</v>
      </c>
      <c r="Q237" s="200">
        <v>9.3100000000000006E-3</v>
      </c>
      <c r="R237" s="200">
        <f>Q237*H237</f>
        <v>0.16682589</v>
      </c>
      <c r="S237" s="200">
        <v>0</v>
      </c>
      <c r="T237" s="201">
        <f>S237*H237</f>
        <v>0</v>
      </c>
      <c r="AR237" s="22" t="s">
        <v>158</v>
      </c>
      <c r="AT237" s="22" t="s">
        <v>153</v>
      </c>
      <c r="AU237" s="22" t="s">
        <v>81</v>
      </c>
      <c r="AY237" s="22" t="s">
        <v>151</v>
      </c>
      <c r="BE237" s="202">
        <f>IF(N237="základní",J237,0)</f>
        <v>0</v>
      </c>
      <c r="BF237" s="202">
        <f>IF(N237="snížená",J237,0)</f>
        <v>0</v>
      </c>
      <c r="BG237" s="202">
        <f>IF(N237="zákl. přenesená",J237,0)</f>
        <v>0</v>
      </c>
      <c r="BH237" s="202">
        <f>IF(N237="sníž. přenesená",J237,0)</f>
        <v>0</v>
      </c>
      <c r="BI237" s="202">
        <f>IF(N237="nulová",J237,0)</f>
        <v>0</v>
      </c>
      <c r="BJ237" s="22" t="s">
        <v>79</v>
      </c>
      <c r="BK237" s="202">
        <f>ROUND(I237*H237,2)</f>
        <v>0</v>
      </c>
      <c r="BL237" s="22" t="s">
        <v>158</v>
      </c>
      <c r="BM237" s="22" t="s">
        <v>412</v>
      </c>
    </row>
    <row r="238" spans="2:65" s="1" customFormat="1" ht="175.5">
      <c r="B238" s="39"/>
      <c r="C238" s="61"/>
      <c r="D238" s="203" t="s">
        <v>160</v>
      </c>
      <c r="E238" s="61"/>
      <c r="F238" s="204" t="s">
        <v>413</v>
      </c>
      <c r="G238" s="61"/>
      <c r="H238" s="61"/>
      <c r="I238" s="161"/>
      <c r="J238" s="61"/>
      <c r="K238" s="61"/>
      <c r="L238" s="59"/>
      <c r="M238" s="205"/>
      <c r="N238" s="40"/>
      <c r="O238" s="40"/>
      <c r="P238" s="40"/>
      <c r="Q238" s="40"/>
      <c r="R238" s="40"/>
      <c r="S238" s="40"/>
      <c r="T238" s="76"/>
      <c r="AT238" s="22" t="s">
        <v>160</v>
      </c>
      <c r="AU238" s="22" t="s">
        <v>81</v>
      </c>
    </row>
    <row r="239" spans="2:65" s="11" customFormat="1">
      <c r="B239" s="206"/>
      <c r="C239" s="207"/>
      <c r="D239" s="208" t="s">
        <v>162</v>
      </c>
      <c r="E239" s="209" t="s">
        <v>21</v>
      </c>
      <c r="F239" s="210" t="s">
        <v>414</v>
      </c>
      <c r="G239" s="207"/>
      <c r="H239" s="211">
        <v>17.919</v>
      </c>
      <c r="I239" s="212"/>
      <c r="J239" s="207"/>
      <c r="K239" s="207"/>
      <c r="L239" s="213"/>
      <c r="M239" s="214"/>
      <c r="N239" s="215"/>
      <c r="O239" s="215"/>
      <c r="P239" s="215"/>
      <c r="Q239" s="215"/>
      <c r="R239" s="215"/>
      <c r="S239" s="215"/>
      <c r="T239" s="216"/>
      <c r="AT239" s="217" t="s">
        <v>162</v>
      </c>
      <c r="AU239" s="217" t="s">
        <v>81</v>
      </c>
      <c r="AV239" s="11" t="s">
        <v>81</v>
      </c>
      <c r="AW239" s="11" t="s">
        <v>35</v>
      </c>
      <c r="AX239" s="11" t="s">
        <v>79</v>
      </c>
      <c r="AY239" s="217" t="s">
        <v>151</v>
      </c>
    </row>
    <row r="240" spans="2:65" s="1" customFormat="1" ht="28.9" customHeight="1">
      <c r="B240" s="39"/>
      <c r="C240" s="234" t="s">
        <v>415</v>
      </c>
      <c r="D240" s="234" t="s">
        <v>291</v>
      </c>
      <c r="E240" s="235" t="s">
        <v>416</v>
      </c>
      <c r="F240" s="236" t="s">
        <v>417</v>
      </c>
      <c r="G240" s="237" t="s">
        <v>224</v>
      </c>
      <c r="H240" s="238">
        <v>18.277000000000001</v>
      </c>
      <c r="I240" s="239"/>
      <c r="J240" s="240">
        <f>ROUND(I240*H240,2)</f>
        <v>0</v>
      </c>
      <c r="K240" s="236" t="s">
        <v>157</v>
      </c>
      <c r="L240" s="241"/>
      <c r="M240" s="242" t="s">
        <v>21</v>
      </c>
      <c r="N240" s="243" t="s">
        <v>42</v>
      </c>
      <c r="O240" s="40"/>
      <c r="P240" s="200">
        <f>O240*H240</f>
        <v>0</v>
      </c>
      <c r="Q240" s="200">
        <v>8.9999999999999993E-3</v>
      </c>
      <c r="R240" s="200">
        <f>Q240*H240</f>
        <v>0.164493</v>
      </c>
      <c r="S240" s="200">
        <v>0</v>
      </c>
      <c r="T240" s="201">
        <f>S240*H240</f>
        <v>0</v>
      </c>
      <c r="AR240" s="22" t="s">
        <v>199</v>
      </c>
      <c r="AT240" s="22" t="s">
        <v>291</v>
      </c>
      <c r="AU240" s="22" t="s">
        <v>81</v>
      </c>
      <c r="AY240" s="22" t="s">
        <v>151</v>
      </c>
      <c r="BE240" s="202">
        <f>IF(N240="základní",J240,0)</f>
        <v>0</v>
      </c>
      <c r="BF240" s="202">
        <f>IF(N240="snížená",J240,0)</f>
        <v>0</v>
      </c>
      <c r="BG240" s="202">
        <f>IF(N240="zákl. přenesená",J240,0)</f>
        <v>0</v>
      </c>
      <c r="BH240" s="202">
        <f>IF(N240="sníž. přenesená",J240,0)</f>
        <v>0</v>
      </c>
      <c r="BI240" s="202">
        <f>IF(N240="nulová",J240,0)</f>
        <v>0</v>
      </c>
      <c r="BJ240" s="22" t="s">
        <v>79</v>
      </c>
      <c r="BK240" s="202">
        <f>ROUND(I240*H240,2)</f>
        <v>0</v>
      </c>
      <c r="BL240" s="22" t="s">
        <v>158</v>
      </c>
      <c r="BM240" s="22" t="s">
        <v>418</v>
      </c>
    </row>
    <row r="241" spans="2:65" s="11" customFormat="1">
      <c r="B241" s="206"/>
      <c r="C241" s="207"/>
      <c r="D241" s="208" t="s">
        <v>162</v>
      </c>
      <c r="E241" s="207"/>
      <c r="F241" s="210" t="s">
        <v>419</v>
      </c>
      <c r="G241" s="207"/>
      <c r="H241" s="211">
        <v>18.277000000000001</v>
      </c>
      <c r="I241" s="212"/>
      <c r="J241" s="207"/>
      <c r="K241" s="207"/>
      <c r="L241" s="213"/>
      <c r="M241" s="214"/>
      <c r="N241" s="215"/>
      <c r="O241" s="215"/>
      <c r="P241" s="215"/>
      <c r="Q241" s="215"/>
      <c r="R241" s="215"/>
      <c r="S241" s="215"/>
      <c r="T241" s="216"/>
      <c r="AT241" s="217" t="s">
        <v>162</v>
      </c>
      <c r="AU241" s="217" t="s">
        <v>81</v>
      </c>
      <c r="AV241" s="11" t="s">
        <v>81</v>
      </c>
      <c r="AW241" s="11" t="s">
        <v>6</v>
      </c>
      <c r="AX241" s="11" t="s">
        <v>79</v>
      </c>
      <c r="AY241" s="217" t="s">
        <v>151</v>
      </c>
    </row>
    <row r="242" spans="2:65" s="1" customFormat="1" ht="28.9" customHeight="1">
      <c r="B242" s="39"/>
      <c r="C242" s="191" t="s">
        <v>420</v>
      </c>
      <c r="D242" s="191" t="s">
        <v>153</v>
      </c>
      <c r="E242" s="192" t="s">
        <v>421</v>
      </c>
      <c r="F242" s="193" t="s">
        <v>422</v>
      </c>
      <c r="G242" s="194" t="s">
        <v>224</v>
      </c>
      <c r="H242" s="195">
        <v>17.919</v>
      </c>
      <c r="I242" s="196"/>
      <c r="J242" s="197">
        <f>ROUND(I242*H242,2)</f>
        <v>0</v>
      </c>
      <c r="K242" s="193" t="s">
        <v>157</v>
      </c>
      <c r="L242" s="59"/>
      <c r="M242" s="198" t="s">
        <v>21</v>
      </c>
      <c r="N242" s="199" t="s">
        <v>42</v>
      </c>
      <c r="O242" s="40"/>
      <c r="P242" s="200">
        <f>O242*H242</f>
        <v>0</v>
      </c>
      <c r="Q242" s="200">
        <v>9.3799999999999994E-3</v>
      </c>
      <c r="R242" s="200">
        <f>Q242*H242</f>
        <v>0.16808022</v>
      </c>
      <c r="S242" s="200">
        <v>0</v>
      </c>
      <c r="T242" s="201">
        <f>S242*H242</f>
        <v>0</v>
      </c>
      <c r="AR242" s="22" t="s">
        <v>158</v>
      </c>
      <c r="AT242" s="22" t="s">
        <v>153</v>
      </c>
      <c r="AU242" s="22" t="s">
        <v>81</v>
      </c>
      <c r="AY242" s="22" t="s">
        <v>151</v>
      </c>
      <c r="BE242" s="202">
        <f>IF(N242="základní",J242,0)</f>
        <v>0</v>
      </c>
      <c r="BF242" s="202">
        <f>IF(N242="snížená",J242,0)</f>
        <v>0</v>
      </c>
      <c r="BG242" s="202">
        <f>IF(N242="zákl. přenesená",J242,0)</f>
        <v>0</v>
      </c>
      <c r="BH242" s="202">
        <f>IF(N242="sníž. přenesená",J242,0)</f>
        <v>0</v>
      </c>
      <c r="BI242" s="202">
        <f>IF(N242="nulová",J242,0)</f>
        <v>0</v>
      </c>
      <c r="BJ242" s="22" t="s">
        <v>79</v>
      </c>
      <c r="BK242" s="202">
        <f>ROUND(I242*H242,2)</f>
        <v>0</v>
      </c>
      <c r="BL242" s="22" t="s">
        <v>158</v>
      </c>
      <c r="BM242" s="22" t="s">
        <v>423</v>
      </c>
    </row>
    <row r="243" spans="2:65" s="1" customFormat="1" ht="175.5">
      <c r="B243" s="39"/>
      <c r="C243" s="61"/>
      <c r="D243" s="208" t="s">
        <v>160</v>
      </c>
      <c r="E243" s="61"/>
      <c r="F243" s="232" t="s">
        <v>413</v>
      </c>
      <c r="G243" s="61"/>
      <c r="H243" s="61"/>
      <c r="I243" s="161"/>
      <c r="J243" s="61"/>
      <c r="K243" s="61"/>
      <c r="L243" s="59"/>
      <c r="M243" s="205"/>
      <c r="N243" s="40"/>
      <c r="O243" s="40"/>
      <c r="P243" s="40"/>
      <c r="Q243" s="40"/>
      <c r="R243" s="40"/>
      <c r="S243" s="40"/>
      <c r="T243" s="76"/>
      <c r="AT243" s="22" t="s">
        <v>160</v>
      </c>
      <c r="AU243" s="22" t="s">
        <v>81</v>
      </c>
    </row>
    <row r="244" spans="2:65" s="1" customFormat="1" ht="28.9" customHeight="1">
      <c r="B244" s="39"/>
      <c r="C244" s="234" t="s">
        <v>424</v>
      </c>
      <c r="D244" s="234" t="s">
        <v>291</v>
      </c>
      <c r="E244" s="235" t="s">
        <v>425</v>
      </c>
      <c r="F244" s="236" t="s">
        <v>426</v>
      </c>
      <c r="G244" s="237" t="s">
        <v>224</v>
      </c>
      <c r="H244" s="238">
        <v>18.277000000000001</v>
      </c>
      <c r="I244" s="239"/>
      <c r="J244" s="240">
        <f>ROUND(I244*H244,2)</f>
        <v>0</v>
      </c>
      <c r="K244" s="236" t="s">
        <v>157</v>
      </c>
      <c r="L244" s="241"/>
      <c r="M244" s="242" t="s">
        <v>21</v>
      </c>
      <c r="N244" s="243" t="s">
        <v>42</v>
      </c>
      <c r="O244" s="40"/>
      <c r="P244" s="200">
        <f>O244*H244</f>
        <v>0</v>
      </c>
      <c r="Q244" s="200">
        <v>1.35E-2</v>
      </c>
      <c r="R244" s="200">
        <f>Q244*H244</f>
        <v>0.2467395</v>
      </c>
      <c r="S244" s="200">
        <v>0</v>
      </c>
      <c r="T244" s="201">
        <f>S244*H244</f>
        <v>0</v>
      </c>
      <c r="AR244" s="22" t="s">
        <v>199</v>
      </c>
      <c r="AT244" s="22" t="s">
        <v>291</v>
      </c>
      <c r="AU244" s="22" t="s">
        <v>81</v>
      </c>
      <c r="AY244" s="22" t="s">
        <v>151</v>
      </c>
      <c r="BE244" s="202">
        <f>IF(N244="základní",J244,0)</f>
        <v>0</v>
      </c>
      <c r="BF244" s="202">
        <f>IF(N244="snížená",J244,0)</f>
        <v>0</v>
      </c>
      <c r="BG244" s="202">
        <f>IF(N244="zákl. přenesená",J244,0)</f>
        <v>0</v>
      </c>
      <c r="BH244" s="202">
        <f>IF(N244="sníž. přenesená",J244,0)</f>
        <v>0</v>
      </c>
      <c r="BI244" s="202">
        <f>IF(N244="nulová",J244,0)</f>
        <v>0</v>
      </c>
      <c r="BJ244" s="22" t="s">
        <v>79</v>
      </c>
      <c r="BK244" s="202">
        <f>ROUND(I244*H244,2)</f>
        <v>0</v>
      </c>
      <c r="BL244" s="22" t="s">
        <v>158</v>
      </c>
      <c r="BM244" s="22" t="s">
        <v>427</v>
      </c>
    </row>
    <row r="245" spans="2:65" s="11" customFormat="1">
      <c r="B245" s="206"/>
      <c r="C245" s="207"/>
      <c r="D245" s="208" t="s">
        <v>162</v>
      </c>
      <c r="E245" s="207"/>
      <c r="F245" s="210" t="s">
        <v>419</v>
      </c>
      <c r="G245" s="207"/>
      <c r="H245" s="211">
        <v>18.277000000000001</v>
      </c>
      <c r="I245" s="212"/>
      <c r="J245" s="207"/>
      <c r="K245" s="207"/>
      <c r="L245" s="213"/>
      <c r="M245" s="214"/>
      <c r="N245" s="215"/>
      <c r="O245" s="215"/>
      <c r="P245" s="215"/>
      <c r="Q245" s="215"/>
      <c r="R245" s="215"/>
      <c r="S245" s="215"/>
      <c r="T245" s="216"/>
      <c r="AT245" s="217" t="s">
        <v>162</v>
      </c>
      <c r="AU245" s="217" t="s">
        <v>81</v>
      </c>
      <c r="AV245" s="11" t="s">
        <v>81</v>
      </c>
      <c r="AW245" s="11" t="s">
        <v>6</v>
      </c>
      <c r="AX245" s="11" t="s">
        <v>79</v>
      </c>
      <c r="AY245" s="217" t="s">
        <v>151</v>
      </c>
    </row>
    <row r="246" spans="2:65" s="1" customFormat="1" ht="28.9" customHeight="1">
      <c r="B246" s="39"/>
      <c r="C246" s="191" t="s">
        <v>428</v>
      </c>
      <c r="D246" s="191" t="s">
        <v>153</v>
      </c>
      <c r="E246" s="192" t="s">
        <v>429</v>
      </c>
      <c r="F246" s="193" t="s">
        <v>430</v>
      </c>
      <c r="G246" s="194" t="s">
        <v>224</v>
      </c>
      <c r="H246" s="195">
        <v>42.277999999999999</v>
      </c>
      <c r="I246" s="196"/>
      <c r="J246" s="197">
        <f>ROUND(I246*H246,2)</f>
        <v>0</v>
      </c>
      <c r="K246" s="193" t="s">
        <v>157</v>
      </c>
      <c r="L246" s="59"/>
      <c r="M246" s="198" t="s">
        <v>21</v>
      </c>
      <c r="N246" s="199" t="s">
        <v>42</v>
      </c>
      <c r="O246" s="40"/>
      <c r="P246" s="200">
        <f>O246*H246</f>
        <v>0</v>
      </c>
      <c r="Q246" s="200">
        <v>1.98E-3</v>
      </c>
      <c r="R246" s="200">
        <f>Q246*H246</f>
        <v>8.3710439999999997E-2</v>
      </c>
      <c r="S246" s="200">
        <v>0</v>
      </c>
      <c r="T246" s="201">
        <f>S246*H246</f>
        <v>0</v>
      </c>
      <c r="AR246" s="22" t="s">
        <v>158</v>
      </c>
      <c r="AT246" s="22" t="s">
        <v>153</v>
      </c>
      <c r="AU246" s="22" t="s">
        <v>81</v>
      </c>
      <c r="AY246" s="22" t="s">
        <v>151</v>
      </c>
      <c r="BE246" s="202">
        <f>IF(N246="základní",J246,0)</f>
        <v>0</v>
      </c>
      <c r="BF246" s="202">
        <f>IF(N246="snížená",J246,0)</f>
        <v>0</v>
      </c>
      <c r="BG246" s="202">
        <f>IF(N246="zákl. přenesená",J246,0)</f>
        <v>0</v>
      </c>
      <c r="BH246" s="202">
        <f>IF(N246="sníž. přenesená",J246,0)</f>
        <v>0</v>
      </c>
      <c r="BI246" s="202">
        <f>IF(N246="nulová",J246,0)</f>
        <v>0</v>
      </c>
      <c r="BJ246" s="22" t="s">
        <v>79</v>
      </c>
      <c r="BK246" s="202">
        <f>ROUND(I246*H246,2)</f>
        <v>0</v>
      </c>
      <c r="BL246" s="22" t="s">
        <v>158</v>
      </c>
      <c r="BM246" s="22" t="s">
        <v>431</v>
      </c>
    </row>
    <row r="247" spans="2:65" s="11" customFormat="1">
      <c r="B247" s="206"/>
      <c r="C247" s="207"/>
      <c r="D247" s="203" t="s">
        <v>162</v>
      </c>
      <c r="E247" s="218" t="s">
        <v>21</v>
      </c>
      <c r="F247" s="219" t="s">
        <v>432</v>
      </c>
      <c r="G247" s="207"/>
      <c r="H247" s="220">
        <v>35.838000000000001</v>
      </c>
      <c r="I247" s="212"/>
      <c r="J247" s="207"/>
      <c r="K247" s="207"/>
      <c r="L247" s="213"/>
      <c r="M247" s="214"/>
      <c r="N247" s="215"/>
      <c r="O247" s="215"/>
      <c r="P247" s="215"/>
      <c r="Q247" s="215"/>
      <c r="R247" s="215"/>
      <c r="S247" s="215"/>
      <c r="T247" s="216"/>
      <c r="AT247" s="217" t="s">
        <v>162</v>
      </c>
      <c r="AU247" s="217" t="s">
        <v>81</v>
      </c>
      <c r="AV247" s="11" t="s">
        <v>81</v>
      </c>
      <c r="AW247" s="11" t="s">
        <v>35</v>
      </c>
      <c r="AX247" s="11" t="s">
        <v>71</v>
      </c>
      <c r="AY247" s="217" t="s">
        <v>151</v>
      </c>
    </row>
    <row r="248" spans="2:65" s="11" customFormat="1">
      <c r="B248" s="206"/>
      <c r="C248" s="207"/>
      <c r="D248" s="203" t="s">
        <v>162</v>
      </c>
      <c r="E248" s="218" t="s">
        <v>21</v>
      </c>
      <c r="F248" s="219" t="s">
        <v>433</v>
      </c>
      <c r="G248" s="207"/>
      <c r="H248" s="220">
        <v>6.44</v>
      </c>
      <c r="I248" s="212"/>
      <c r="J248" s="207"/>
      <c r="K248" s="207"/>
      <c r="L248" s="213"/>
      <c r="M248" s="214"/>
      <c r="N248" s="215"/>
      <c r="O248" s="215"/>
      <c r="P248" s="215"/>
      <c r="Q248" s="215"/>
      <c r="R248" s="215"/>
      <c r="S248" s="215"/>
      <c r="T248" s="216"/>
      <c r="AT248" s="217" t="s">
        <v>162</v>
      </c>
      <c r="AU248" s="217" t="s">
        <v>81</v>
      </c>
      <c r="AV248" s="11" t="s">
        <v>81</v>
      </c>
      <c r="AW248" s="11" t="s">
        <v>35</v>
      </c>
      <c r="AX248" s="11" t="s">
        <v>71</v>
      </c>
      <c r="AY248" s="217" t="s">
        <v>151</v>
      </c>
    </row>
    <row r="249" spans="2:65" s="12" customFormat="1">
      <c r="B249" s="221"/>
      <c r="C249" s="222"/>
      <c r="D249" s="208" t="s">
        <v>162</v>
      </c>
      <c r="E249" s="223" t="s">
        <v>21</v>
      </c>
      <c r="F249" s="224" t="s">
        <v>170</v>
      </c>
      <c r="G249" s="222"/>
      <c r="H249" s="225">
        <v>42.277999999999999</v>
      </c>
      <c r="I249" s="226"/>
      <c r="J249" s="222"/>
      <c r="K249" s="222"/>
      <c r="L249" s="227"/>
      <c r="M249" s="228"/>
      <c r="N249" s="229"/>
      <c r="O249" s="229"/>
      <c r="P249" s="229"/>
      <c r="Q249" s="229"/>
      <c r="R249" s="229"/>
      <c r="S249" s="229"/>
      <c r="T249" s="230"/>
      <c r="AT249" s="231" t="s">
        <v>162</v>
      </c>
      <c r="AU249" s="231" t="s">
        <v>81</v>
      </c>
      <c r="AV249" s="12" t="s">
        <v>158</v>
      </c>
      <c r="AW249" s="12" t="s">
        <v>35</v>
      </c>
      <c r="AX249" s="12" t="s">
        <v>79</v>
      </c>
      <c r="AY249" s="231" t="s">
        <v>151</v>
      </c>
    </row>
    <row r="250" spans="2:65" s="1" customFormat="1" ht="28.9" customHeight="1">
      <c r="B250" s="39"/>
      <c r="C250" s="191" t="s">
        <v>434</v>
      </c>
      <c r="D250" s="191" t="s">
        <v>153</v>
      </c>
      <c r="E250" s="192" t="s">
        <v>435</v>
      </c>
      <c r="F250" s="193" t="s">
        <v>436</v>
      </c>
      <c r="G250" s="194" t="s">
        <v>224</v>
      </c>
      <c r="H250" s="195">
        <v>4.2</v>
      </c>
      <c r="I250" s="196"/>
      <c r="J250" s="197">
        <f>ROUND(I250*H250,2)</f>
        <v>0</v>
      </c>
      <c r="K250" s="193" t="s">
        <v>157</v>
      </c>
      <c r="L250" s="59"/>
      <c r="M250" s="198" t="s">
        <v>21</v>
      </c>
      <c r="N250" s="199" t="s">
        <v>42</v>
      </c>
      <c r="O250" s="40"/>
      <c r="P250" s="200">
        <f>O250*H250</f>
        <v>0</v>
      </c>
      <c r="Q250" s="200">
        <v>6.28E-3</v>
      </c>
      <c r="R250" s="200">
        <f>Q250*H250</f>
        <v>2.6376E-2</v>
      </c>
      <c r="S250" s="200">
        <v>0</v>
      </c>
      <c r="T250" s="201">
        <f>S250*H250</f>
        <v>0</v>
      </c>
      <c r="AR250" s="22" t="s">
        <v>158</v>
      </c>
      <c r="AT250" s="22" t="s">
        <v>153</v>
      </c>
      <c r="AU250" s="22" t="s">
        <v>81</v>
      </c>
      <c r="AY250" s="22" t="s">
        <v>151</v>
      </c>
      <c r="BE250" s="202">
        <f>IF(N250="základní",J250,0)</f>
        <v>0</v>
      </c>
      <c r="BF250" s="202">
        <f>IF(N250="snížená",J250,0)</f>
        <v>0</v>
      </c>
      <c r="BG250" s="202">
        <f>IF(N250="zákl. přenesená",J250,0)</f>
        <v>0</v>
      </c>
      <c r="BH250" s="202">
        <f>IF(N250="sníž. přenesená",J250,0)</f>
        <v>0</v>
      </c>
      <c r="BI250" s="202">
        <f>IF(N250="nulová",J250,0)</f>
        <v>0</v>
      </c>
      <c r="BJ250" s="22" t="s">
        <v>79</v>
      </c>
      <c r="BK250" s="202">
        <f>ROUND(I250*H250,2)</f>
        <v>0</v>
      </c>
      <c r="BL250" s="22" t="s">
        <v>158</v>
      </c>
      <c r="BM250" s="22" t="s">
        <v>437</v>
      </c>
    </row>
    <row r="251" spans="2:65" s="11" customFormat="1">
      <c r="B251" s="206"/>
      <c r="C251" s="207"/>
      <c r="D251" s="208" t="s">
        <v>162</v>
      </c>
      <c r="E251" s="209" t="s">
        <v>21</v>
      </c>
      <c r="F251" s="210" t="s">
        <v>438</v>
      </c>
      <c r="G251" s="207"/>
      <c r="H251" s="211">
        <v>4.2</v>
      </c>
      <c r="I251" s="212"/>
      <c r="J251" s="207"/>
      <c r="K251" s="207"/>
      <c r="L251" s="213"/>
      <c r="M251" s="214"/>
      <c r="N251" s="215"/>
      <c r="O251" s="215"/>
      <c r="P251" s="215"/>
      <c r="Q251" s="215"/>
      <c r="R251" s="215"/>
      <c r="S251" s="215"/>
      <c r="T251" s="216"/>
      <c r="AT251" s="217" t="s">
        <v>162</v>
      </c>
      <c r="AU251" s="217" t="s">
        <v>81</v>
      </c>
      <c r="AV251" s="11" t="s">
        <v>81</v>
      </c>
      <c r="AW251" s="11" t="s">
        <v>35</v>
      </c>
      <c r="AX251" s="11" t="s">
        <v>79</v>
      </c>
      <c r="AY251" s="217" t="s">
        <v>151</v>
      </c>
    </row>
    <row r="252" spans="2:65" s="1" customFormat="1" ht="28.9" customHeight="1">
      <c r="B252" s="39"/>
      <c r="C252" s="191" t="s">
        <v>439</v>
      </c>
      <c r="D252" s="191" t="s">
        <v>153</v>
      </c>
      <c r="E252" s="192" t="s">
        <v>440</v>
      </c>
      <c r="F252" s="193" t="s">
        <v>441</v>
      </c>
      <c r="G252" s="194" t="s">
        <v>156</v>
      </c>
      <c r="H252" s="195">
        <v>0.59299999999999997</v>
      </c>
      <c r="I252" s="196"/>
      <c r="J252" s="197">
        <f>ROUND(I252*H252,2)</f>
        <v>0</v>
      </c>
      <c r="K252" s="193" t="s">
        <v>157</v>
      </c>
      <c r="L252" s="59"/>
      <c r="M252" s="198" t="s">
        <v>21</v>
      </c>
      <c r="N252" s="199" t="s">
        <v>42</v>
      </c>
      <c r="O252" s="40"/>
      <c r="P252" s="200">
        <f>O252*H252</f>
        <v>0</v>
      </c>
      <c r="Q252" s="200">
        <v>2.2563399999999998</v>
      </c>
      <c r="R252" s="200">
        <f>Q252*H252</f>
        <v>1.3380096199999998</v>
      </c>
      <c r="S252" s="200">
        <v>0</v>
      </c>
      <c r="T252" s="201">
        <f>S252*H252</f>
        <v>0</v>
      </c>
      <c r="AR252" s="22" t="s">
        <v>158</v>
      </c>
      <c r="AT252" s="22" t="s">
        <v>153</v>
      </c>
      <c r="AU252" s="22" t="s">
        <v>81</v>
      </c>
      <c r="AY252" s="22" t="s">
        <v>151</v>
      </c>
      <c r="BE252" s="202">
        <f>IF(N252="základní",J252,0)</f>
        <v>0</v>
      </c>
      <c r="BF252" s="202">
        <f>IF(N252="snížená",J252,0)</f>
        <v>0</v>
      </c>
      <c r="BG252" s="202">
        <f>IF(N252="zákl. přenesená",J252,0)</f>
        <v>0</v>
      </c>
      <c r="BH252" s="202">
        <f>IF(N252="sníž. přenesená",J252,0)</f>
        <v>0</v>
      </c>
      <c r="BI252" s="202">
        <f>IF(N252="nulová",J252,0)</f>
        <v>0</v>
      </c>
      <c r="BJ252" s="22" t="s">
        <v>79</v>
      </c>
      <c r="BK252" s="202">
        <f>ROUND(I252*H252,2)</f>
        <v>0</v>
      </c>
      <c r="BL252" s="22" t="s">
        <v>158</v>
      </c>
      <c r="BM252" s="22" t="s">
        <v>442</v>
      </c>
    </row>
    <row r="253" spans="2:65" s="1" customFormat="1" ht="202.5">
      <c r="B253" s="39"/>
      <c r="C253" s="61"/>
      <c r="D253" s="203" t="s">
        <v>160</v>
      </c>
      <c r="E253" s="61"/>
      <c r="F253" s="204" t="s">
        <v>443</v>
      </c>
      <c r="G253" s="61"/>
      <c r="H253" s="61"/>
      <c r="I253" s="161"/>
      <c r="J253" s="61"/>
      <c r="K253" s="61"/>
      <c r="L253" s="59"/>
      <c r="M253" s="205"/>
      <c r="N253" s="40"/>
      <c r="O253" s="40"/>
      <c r="P253" s="40"/>
      <c r="Q253" s="40"/>
      <c r="R253" s="40"/>
      <c r="S253" s="40"/>
      <c r="T253" s="76"/>
      <c r="AT253" s="22" t="s">
        <v>160</v>
      </c>
      <c r="AU253" s="22" t="s">
        <v>81</v>
      </c>
    </row>
    <row r="254" spans="2:65" s="11" customFormat="1">
      <c r="B254" s="206"/>
      <c r="C254" s="207"/>
      <c r="D254" s="208" t="s">
        <v>162</v>
      </c>
      <c r="E254" s="209" t="s">
        <v>21</v>
      </c>
      <c r="F254" s="210" t="s">
        <v>444</v>
      </c>
      <c r="G254" s="207"/>
      <c r="H254" s="211">
        <v>0.59299999999999997</v>
      </c>
      <c r="I254" s="212"/>
      <c r="J254" s="207"/>
      <c r="K254" s="207"/>
      <c r="L254" s="213"/>
      <c r="M254" s="214"/>
      <c r="N254" s="215"/>
      <c r="O254" s="215"/>
      <c r="P254" s="215"/>
      <c r="Q254" s="215"/>
      <c r="R254" s="215"/>
      <c r="S254" s="215"/>
      <c r="T254" s="216"/>
      <c r="AT254" s="217" t="s">
        <v>162</v>
      </c>
      <c r="AU254" s="217" t="s">
        <v>81</v>
      </c>
      <c r="AV254" s="11" t="s">
        <v>81</v>
      </c>
      <c r="AW254" s="11" t="s">
        <v>35</v>
      </c>
      <c r="AX254" s="11" t="s">
        <v>79</v>
      </c>
      <c r="AY254" s="217" t="s">
        <v>151</v>
      </c>
    </row>
    <row r="255" spans="2:65" s="1" customFormat="1" ht="28.9" customHeight="1">
      <c r="B255" s="39"/>
      <c r="C255" s="191" t="s">
        <v>445</v>
      </c>
      <c r="D255" s="191" t="s">
        <v>153</v>
      </c>
      <c r="E255" s="192" t="s">
        <v>446</v>
      </c>
      <c r="F255" s="193" t="s">
        <v>447</v>
      </c>
      <c r="G255" s="194" t="s">
        <v>156</v>
      </c>
      <c r="H255" s="195">
        <v>0.59299999999999997</v>
      </c>
      <c r="I255" s="196"/>
      <c r="J255" s="197">
        <f>ROUND(I255*H255,2)</f>
        <v>0</v>
      </c>
      <c r="K255" s="193" t="s">
        <v>157</v>
      </c>
      <c r="L255" s="59"/>
      <c r="M255" s="198" t="s">
        <v>21</v>
      </c>
      <c r="N255" s="199" t="s">
        <v>42</v>
      </c>
      <c r="O255" s="40"/>
      <c r="P255" s="200">
        <f>O255*H255</f>
        <v>0</v>
      </c>
      <c r="Q255" s="200">
        <v>0</v>
      </c>
      <c r="R255" s="200">
        <f>Q255*H255</f>
        <v>0</v>
      </c>
      <c r="S255" s="200">
        <v>0</v>
      </c>
      <c r="T255" s="201">
        <f>S255*H255</f>
        <v>0</v>
      </c>
      <c r="AR255" s="22" t="s">
        <v>158</v>
      </c>
      <c r="AT255" s="22" t="s">
        <v>153</v>
      </c>
      <c r="AU255" s="22" t="s">
        <v>81</v>
      </c>
      <c r="AY255" s="22" t="s">
        <v>151</v>
      </c>
      <c r="BE255" s="202">
        <f>IF(N255="základní",J255,0)</f>
        <v>0</v>
      </c>
      <c r="BF255" s="202">
        <f>IF(N255="snížená",J255,0)</f>
        <v>0</v>
      </c>
      <c r="BG255" s="202">
        <f>IF(N255="zákl. přenesená",J255,0)</f>
        <v>0</v>
      </c>
      <c r="BH255" s="202">
        <f>IF(N255="sníž. přenesená",J255,0)</f>
        <v>0</v>
      </c>
      <c r="BI255" s="202">
        <f>IF(N255="nulová",J255,0)</f>
        <v>0</v>
      </c>
      <c r="BJ255" s="22" t="s">
        <v>79</v>
      </c>
      <c r="BK255" s="202">
        <f>ROUND(I255*H255,2)</f>
        <v>0</v>
      </c>
      <c r="BL255" s="22" t="s">
        <v>158</v>
      </c>
      <c r="BM255" s="22" t="s">
        <v>448</v>
      </c>
    </row>
    <row r="256" spans="2:65" s="1" customFormat="1" ht="81">
      <c r="B256" s="39"/>
      <c r="C256" s="61"/>
      <c r="D256" s="203" t="s">
        <v>160</v>
      </c>
      <c r="E256" s="61"/>
      <c r="F256" s="204" t="s">
        <v>449</v>
      </c>
      <c r="G256" s="61"/>
      <c r="H256" s="61"/>
      <c r="I256" s="161"/>
      <c r="J256" s="61"/>
      <c r="K256" s="61"/>
      <c r="L256" s="59"/>
      <c r="M256" s="205"/>
      <c r="N256" s="40"/>
      <c r="O256" s="40"/>
      <c r="P256" s="40"/>
      <c r="Q256" s="40"/>
      <c r="R256" s="40"/>
      <c r="S256" s="40"/>
      <c r="T256" s="76"/>
      <c r="AT256" s="22" t="s">
        <v>160</v>
      </c>
      <c r="AU256" s="22" t="s">
        <v>81</v>
      </c>
    </row>
    <row r="257" spans="2:65" s="11" customFormat="1">
      <c r="B257" s="206"/>
      <c r="C257" s="207"/>
      <c r="D257" s="208" t="s">
        <v>162</v>
      </c>
      <c r="E257" s="209" t="s">
        <v>21</v>
      </c>
      <c r="F257" s="210" t="s">
        <v>450</v>
      </c>
      <c r="G257" s="207"/>
      <c r="H257" s="211">
        <v>0.59299999999999997</v>
      </c>
      <c r="I257" s="212"/>
      <c r="J257" s="207"/>
      <c r="K257" s="207"/>
      <c r="L257" s="213"/>
      <c r="M257" s="214"/>
      <c r="N257" s="215"/>
      <c r="O257" s="215"/>
      <c r="P257" s="215"/>
      <c r="Q257" s="215"/>
      <c r="R257" s="215"/>
      <c r="S257" s="215"/>
      <c r="T257" s="216"/>
      <c r="AT257" s="217" t="s">
        <v>162</v>
      </c>
      <c r="AU257" s="217" t="s">
        <v>81</v>
      </c>
      <c r="AV257" s="11" t="s">
        <v>81</v>
      </c>
      <c r="AW257" s="11" t="s">
        <v>35</v>
      </c>
      <c r="AX257" s="11" t="s">
        <v>79</v>
      </c>
      <c r="AY257" s="217" t="s">
        <v>151</v>
      </c>
    </row>
    <row r="258" spans="2:65" s="1" customFormat="1" ht="20.45" customHeight="1">
      <c r="B258" s="39"/>
      <c r="C258" s="191" t="s">
        <v>451</v>
      </c>
      <c r="D258" s="191" t="s">
        <v>153</v>
      </c>
      <c r="E258" s="192" t="s">
        <v>452</v>
      </c>
      <c r="F258" s="193" t="s">
        <v>453</v>
      </c>
      <c r="G258" s="194" t="s">
        <v>190</v>
      </c>
      <c r="H258" s="195">
        <v>0.03</v>
      </c>
      <c r="I258" s="196"/>
      <c r="J258" s="197">
        <f>ROUND(I258*H258,2)</f>
        <v>0</v>
      </c>
      <c r="K258" s="193" t="s">
        <v>157</v>
      </c>
      <c r="L258" s="59"/>
      <c r="M258" s="198" t="s">
        <v>21</v>
      </c>
      <c r="N258" s="199" t="s">
        <v>42</v>
      </c>
      <c r="O258" s="40"/>
      <c r="P258" s="200">
        <f>O258*H258</f>
        <v>0</v>
      </c>
      <c r="Q258" s="200">
        <v>1.0530600000000001</v>
      </c>
      <c r="R258" s="200">
        <f>Q258*H258</f>
        <v>3.1591800000000003E-2</v>
      </c>
      <c r="S258" s="200">
        <v>0</v>
      </c>
      <c r="T258" s="201">
        <f>S258*H258</f>
        <v>0</v>
      </c>
      <c r="AR258" s="22" t="s">
        <v>158</v>
      </c>
      <c r="AT258" s="22" t="s">
        <v>153</v>
      </c>
      <c r="AU258" s="22" t="s">
        <v>81</v>
      </c>
      <c r="AY258" s="22" t="s">
        <v>151</v>
      </c>
      <c r="BE258" s="202">
        <f>IF(N258="základní",J258,0)</f>
        <v>0</v>
      </c>
      <c r="BF258" s="202">
        <f>IF(N258="snížená",J258,0)</f>
        <v>0</v>
      </c>
      <c r="BG258" s="202">
        <f>IF(N258="zákl. přenesená",J258,0)</f>
        <v>0</v>
      </c>
      <c r="BH258" s="202">
        <f>IF(N258="sníž. přenesená",J258,0)</f>
        <v>0</v>
      </c>
      <c r="BI258" s="202">
        <f>IF(N258="nulová",J258,0)</f>
        <v>0</v>
      </c>
      <c r="BJ258" s="22" t="s">
        <v>79</v>
      </c>
      <c r="BK258" s="202">
        <f>ROUND(I258*H258,2)</f>
        <v>0</v>
      </c>
      <c r="BL258" s="22" t="s">
        <v>158</v>
      </c>
      <c r="BM258" s="22" t="s">
        <v>454</v>
      </c>
    </row>
    <row r="259" spans="2:65" s="1" customFormat="1" ht="28.9" customHeight="1">
      <c r="B259" s="39"/>
      <c r="C259" s="191" t="s">
        <v>455</v>
      </c>
      <c r="D259" s="191" t="s">
        <v>153</v>
      </c>
      <c r="E259" s="192" t="s">
        <v>456</v>
      </c>
      <c r="F259" s="193" t="s">
        <v>457</v>
      </c>
      <c r="G259" s="194" t="s">
        <v>224</v>
      </c>
      <c r="H259" s="195">
        <v>4.2</v>
      </c>
      <c r="I259" s="196"/>
      <c r="J259" s="197">
        <f>ROUND(I259*H259,2)</f>
        <v>0</v>
      </c>
      <c r="K259" s="193" t="s">
        <v>157</v>
      </c>
      <c r="L259" s="59"/>
      <c r="M259" s="198" t="s">
        <v>21</v>
      </c>
      <c r="N259" s="199" t="s">
        <v>42</v>
      </c>
      <c r="O259" s="40"/>
      <c r="P259" s="200">
        <f>O259*H259</f>
        <v>0</v>
      </c>
      <c r="Q259" s="200">
        <v>4.9840000000000002E-2</v>
      </c>
      <c r="R259" s="200">
        <f>Q259*H259</f>
        <v>0.20932800000000001</v>
      </c>
      <c r="S259" s="200">
        <v>0</v>
      </c>
      <c r="T259" s="201">
        <f>S259*H259</f>
        <v>0</v>
      </c>
      <c r="AR259" s="22" t="s">
        <v>158</v>
      </c>
      <c r="AT259" s="22" t="s">
        <v>153</v>
      </c>
      <c r="AU259" s="22" t="s">
        <v>81</v>
      </c>
      <c r="AY259" s="22" t="s">
        <v>151</v>
      </c>
      <c r="BE259" s="202">
        <f>IF(N259="základní",J259,0)</f>
        <v>0</v>
      </c>
      <c r="BF259" s="202">
        <f>IF(N259="snížená",J259,0)</f>
        <v>0</v>
      </c>
      <c r="BG259" s="202">
        <f>IF(N259="zákl. přenesená",J259,0)</f>
        <v>0</v>
      </c>
      <c r="BH259" s="202">
        <f>IF(N259="sníž. přenesená",J259,0)</f>
        <v>0</v>
      </c>
      <c r="BI259" s="202">
        <f>IF(N259="nulová",J259,0)</f>
        <v>0</v>
      </c>
      <c r="BJ259" s="22" t="s">
        <v>79</v>
      </c>
      <c r="BK259" s="202">
        <f>ROUND(I259*H259,2)</f>
        <v>0</v>
      </c>
      <c r="BL259" s="22" t="s">
        <v>158</v>
      </c>
      <c r="BM259" s="22" t="s">
        <v>458</v>
      </c>
    </row>
    <row r="260" spans="2:65" s="1" customFormat="1" ht="67.5">
      <c r="B260" s="39"/>
      <c r="C260" s="61"/>
      <c r="D260" s="203" t="s">
        <v>160</v>
      </c>
      <c r="E260" s="61"/>
      <c r="F260" s="204" t="s">
        <v>459</v>
      </c>
      <c r="G260" s="61"/>
      <c r="H260" s="61"/>
      <c r="I260" s="161"/>
      <c r="J260" s="61"/>
      <c r="K260" s="61"/>
      <c r="L260" s="59"/>
      <c r="M260" s="205"/>
      <c r="N260" s="40"/>
      <c r="O260" s="40"/>
      <c r="P260" s="40"/>
      <c r="Q260" s="40"/>
      <c r="R260" s="40"/>
      <c r="S260" s="40"/>
      <c r="T260" s="76"/>
      <c r="AT260" s="22" t="s">
        <v>160</v>
      </c>
      <c r="AU260" s="22" t="s">
        <v>81</v>
      </c>
    </row>
    <row r="261" spans="2:65" s="11" customFormat="1">
      <c r="B261" s="206"/>
      <c r="C261" s="207"/>
      <c r="D261" s="208" t="s">
        <v>162</v>
      </c>
      <c r="E261" s="209" t="s">
        <v>21</v>
      </c>
      <c r="F261" s="210" t="s">
        <v>460</v>
      </c>
      <c r="G261" s="207"/>
      <c r="H261" s="211">
        <v>4.2</v>
      </c>
      <c r="I261" s="212"/>
      <c r="J261" s="207"/>
      <c r="K261" s="207"/>
      <c r="L261" s="213"/>
      <c r="M261" s="214"/>
      <c r="N261" s="215"/>
      <c r="O261" s="215"/>
      <c r="P261" s="215"/>
      <c r="Q261" s="215"/>
      <c r="R261" s="215"/>
      <c r="S261" s="215"/>
      <c r="T261" s="216"/>
      <c r="AT261" s="217" t="s">
        <v>162</v>
      </c>
      <c r="AU261" s="217" t="s">
        <v>81</v>
      </c>
      <c r="AV261" s="11" t="s">
        <v>81</v>
      </c>
      <c r="AW261" s="11" t="s">
        <v>35</v>
      </c>
      <c r="AX261" s="11" t="s">
        <v>79</v>
      </c>
      <c r="AY261" s="217" t="s">
        <v>151</v>
      </c>
    </row>
    <row r="262" spans="2:65" s="1" customFormat="1" ht="20.45" customHeight="1">
      <c r="B262" s="39"/>
      <c r="C262" s="191" t="s">
        <v>461</v>
      </c>
      <c r="D262" s="191" t="s">
        <v>153</v>
      </c>
      <c r="E262" s="192" t="s">
        <v>462</v>
      </c>
      <c r="F262" s="193" t="s">
        <v>463</v>
      </c>
      <c r="G262" s="194" t="s">
        <v>275</v>
      </c>
      <c r="H262" s="195">
        <v>4</v>
      </c>
      <c r="I262" s="196"/>
      <c r="J262" s="197">
        <f>ROUND(I262*H262,2)</f>
        <v>0</v>
      </c>
      <c r="K262" s="193" t="s">
        <v>21</v>
      </c>
      <c r="L262" s="59"/>
      <c r="M262" s="198" t="s">
        <v>21</v>
      </c>
      <c r="N262" s="199" t="s">
        <v>42</v>
      </c>
      <c r="O262" s="40"/>
      <c r="P262" s="200">
        <f>O262*H262</f>
        <v>0</v>
      </c>
      <c r="Q262" s="200">
        <v>5.3620000000000001E-2</v>
      </c>
      <c r="R262" s="200">
        <f>Q262*H262</f>
        <v>0.21448</v>
      </c>
      <c r="S262" s="200">
        <v>0</v>
      </c>
      <c r="T262" s="201">
        <f>S262*H262</f>
        <v>0</v>
      </c>
      <c r="AR262" s="22" t="s">
        <v>158</v>
      </c>
      <c r="AT262" s="22" t="s">
        <v>153</v>
      </c>
      <c r="AU262" s="22" t="s">
        <v>81</v>
      </c>
      <c r="AY262" s="22" t="s">
        <v>151</v>
      </c>
      <c r="BE262" s="202">
        <f>IF(N262="základní",J262,0)</f>
        <v>0</v>
      </c>
      <c r="BF262" s="202">
        <f>IF(N262="snížená",J262,0)</f>
        <v>0</v>
      </c>
      <c r="BG262" s="202">
        <f>IF(N262="zákl. přenesená",J262,0)</f>
        <v>0</v>
      </c>
      <c r="BH262" s="202">
        <f>IF(N262="sníž. přenesená",J262,0)</f>
        <v>0</v>
      </c>
      <c r="BI262" s="202">
        <f>IF(N262="nulová",J262,0)</f>
        <v>0</v>
      </c>
      <c r="BJ262" s="22" t="s">
        <v>79</v>
      </c>
      <c r="BK262" s="202">
        <f>ROUND(I262*H262,2)</f>
        <v>0</v>
      </c>
      <c r="BL262" s="22" t="s">
        <v>158</v>
      </c>
      <c r="BM262" s="22" t="s">
        <v>464</v>
      </c>
    </row>
    <row r="263" spans="2:65" s="10" customFormat="1" ht="29.85" customHeight="1">
      <c r="B263" s="174"/>
      <c r="C263" s="175"/>
      <c r="D263" s="188" t="s">
        <v>70</v>
      </c>
      <c r="E263" s="189" t="s">
        <v>205</v>
      </c>
      <c r="F263" s="189" t="s">
        <v>465</v>
      </c>
      <c r="G263" s="175"/>
      <c r="H263" s="175"/>
      <c r="I263" s="178"/>
      <c r="J263" s="190">
        <f>BK263</f>
        <v>0</v>
      </c>
      <c r="K263" s="175"/>
      <c r="L263" s="180"/>
      <c r="M263" s="181"/>
      <c r="N263" s="182"/>
      <c r="O263" s="182"/>
      <c r="P263" s="183">
        <f>SUM(P264:P347)</f>
        <v>0</v>
      </c>
      <c r="Q263" s="182"/>
      <c r="R263" s="183">
        <f>SUM(R264:R347)</f>
        <v>0.14132099999999997</v>
      </c>
      <c r="S263" s="182"/>
      <c r="T263" s="184">
        <f>SUM(T264:T347)</f>
        <v>37.106579000000004</v>
      </c>
      <c r="AR263" s="185" t="s">
        <v>79</v>
      </c>
      <c r="AT263" s="186" t="s">
        <v>70</v>
      </c>
      <c r="AU263" s="186" t="s">
        <v>79</v>
      </c>
      <c r="AY263" s="185" t="s">
        <v>151</v>
      </c>
      <c r="BK263" s="187">
        <f>SUM(BK264:BK347)</f>
        <v>0</v>
      </c>
    </row>
    <row r="264" spans="2:65" s="1" customFormat="1" ht="28.9" customHeight="1">
      <c r="B264" s="39"/>
      <c r="C264" s="191" t="s">
        <v>466</v>
      </c>
      <c r="D264" s="191" t="s">
        <v>153</v>
      </c>
      <c r="E264" s="192" t="s">
        <v>467</v>
      </c>
      <c r="F264" s="193" t="s">
        <v>468</v>
      </c>
      <c r="G264" s="194" t="s">
        <v>469</v>
      </c>
      <c r="H264" s="195">
        <v>3</v>
      </c>
      <c r="I264" s="196"/>
      <c r="J264" s="197">
        <f>ROUND(I264*H264,2)</f>
        <v>0</v>
      </c>
      <c r="K264" s="193" t="s">
        <v>157</v>
      </c>
      <c r="L264" s="59"/>
      <c r="M264" s="198" t="s">
        <v>21</v>
      </c>
      <c r="N264" s="199" t="s">
        <v>42</v>
      </c>
      <c r="O264" s="40"/>
      <c r="P264" s="200">
        <f>O264*H264</f>
        <v>0</v>
      </c>
      <c r="Q264" s="200">
        <v>0</v>
      </c>
      <c r="R264" s="200">
        <f>Q264*H264</f>
        <v>0</v>
      </c>
      <c r="S264" s="200">
        <v>0</v>
      </c>
      <c r="T264" s="201">
        <f>S264*H264</f>
        <v>0</v>
      </c>
      <c r="AR264" s="22" t="s">
        <v>158</v>
      </c>
      <c r="AT264" s="22" t="s">
        <v>153</v>
      </c>
      <c r="AU264" s="22" t="s">
        <v>81</v>
      </c>
      <c r="AY264" s="22" t="s">
        <v>151</v>
      </c>
      <c r="BE264" s="202">
        <f>IF(N264="základní",J264,0)</f>
        <v>0</v>
      </c>
      <c r="BF264" s="202">
        <f>IF(N264="snížená",J264,0)</f>
        <v>0</v>
      </c>
      <c r="BG264" s="202">
        <f>IF(N264="zákl. přenesená",J264,0)</f>
        <v>0</v>
      </c>
      <c r="BH264" s="202">
        <f>IF(N264="sníž. přenesená",J264,0)</f>
        <v>0</v>
      </c>
      <c r="BI264" s="202">
        <f>IF(N264="nulová",J264,0)</f>
        <v>0</v>
      </c>
      <c r="BJ264" s="22" t="s">
        <v>79</v>
      </c>
      <c r="BK264" s="202">
        <f>ROUND(I264*H264,2)</f>
        <v>0</v>
      </c>
      <c r="BL264" s="22" t="s">
        <v>158</v>
      </c>
      <c r="BM264" s="22" t="s">
        <v>470</v>
      </c>
    </row>
    <row r="265" spans="2:65" s="1" customFormat="1" ht="54">
      <c r="B265" s="39"/>
      <c r="C265" s="61"/>
      <c r="D265" s="208" t="s">
        <v>160</v>
      </c>
      <c r="E265" s="61"/>
      <c r="F265" s="232" t="s">
        <v>471</v>
      </c>
      <c r="G265" s="61"/>
      <c r="H265" s="61"/>
      <c r="I265" s="161"/>
      <c r="J265" s="61"/>
      <c r="K265" s="61"/>
      <c r="L265" s="59"/>
      <c r="M265" s="205"/>
      <c r="N265" s="40"/>
      <c r="O265" s="40"/>
      <c r="P265" s="40"/>
      <c r="Q265" s="40"/>
      <c r="R265" s="40"/>
      <c r="S265" s="40"/>
      <c r="T265" s="76"/>
      <c r="AT265" s="22" t="s">
        <v>160</v>
      </c>
      <c r="AU265" s="22" t="s">
        <v>81</v>
      </c>
    </row>
    <row r="266" spans="2:65" s="1" customFormat="1" ht="28.9" customHeight="1">
      <c r="B266" s="39"/>
      <c r="C266" s="191" t="s">
        <v>472</v>
      </c>
      <c r="D266" s="191" t="s">
        <v>153</v>
      </c>
      <c r="E266" s="192" t="s">
        <v>473</v>
      </c>
      <c r="F266" s="193" t="s">
        <v>474</v>
      </c>
      <c r="G266" s="194" t="s">
        <v>224</v>
      </c>
      <c r="H266" s="195">
        <v>60</v>
      </c>
      <c r="I266" s="196"/>
      <c r="J266" s="197">
        <f>ROUND(I266*H266,2)</f>
        <v>0</v>
      </c>
      <c r="K266" s="193" t="s">
        <v>157</v>
      </c>
      <c r="L266" s="59"/>
      <c r="M266" s="198" t="s">
        <v>21</v>
      </c>
      <c r="N266" s="199" t="s">
        <v>42</v>
      </c>
      <c r="O266" s="40"/>
      <c r="P266" s="200">
        <f>O266*H266</f>
        <v>0</v>
      </c>
      <c r="Q266" s="200">
        <v>1.2999999999999999E-4</v>
      </c>
      <c r="R266" s="200">
        <f>Q266*H266</f>
        <v>7.7999999999999996E-3</v>
      </c>
      <c r="S266" s="200">
        <v>0</v>
      </c>
      <c r="T266" s="201">
        <f>S266*H266</f>
        <v>0</v>
      </c>
      <c r="AR266" s="22" t="s">
        <v>158</v>
      </c>
      <c r="AT266" s="22" t="s">
        <v>153</v>
      </c>
      <c r="AU266" s="22" t="s">
        <v>81</v>
      </c>
      <c r="AY266" s="22" t="s">
        <v>151</v>
      </c>
      <c r="BE266" s="202">
        <f>IF(N266="základní",J266,0)</f>
        <v>0</v>
      </c>
      <c r="BF266" s="202">
        <f>IF(N266="snížená",J266,0)</f>
        <v>0</v>
      </c>
      <c r="BG266" s="202">
        <f>IF(N266="zákl. přenesená",J266,0)</f>
        <v>0</v>
      </c>
      <c r="BH266" s="202">
        <f>IF(N266="sníž. přenesená",J266,0)</f>
        <v>0</v>
      </c>
      <c r="BI266" s="202">
        <f>IF(N266="nulová",J266,0)</f>
        <v>0</v>
      </c>
      <c r="BJ266" s="22" t="s">
        <v>79</v>
      </c>
      <c r="BK266" s="202">
        <f>ROUND(I266*H266,2)</f>
        <v>0</v>
      </c>
      <c r="BL266" s="22" t="s">
        <v>158</v>
      </c>
      <c r="BM266" s="22" t="s">
        <v>475</v>
      </c>
    </row>
    <row r="267" spans="2:65" s="1" customFormat="1" ht="67.5">
      <c r="B267" s="39"/>
      <c r="C267" s="61"/>
      <c r="D267" s="208" t="s">
        <v>160</v>
      </c>
      <c r="E267" s="61"/>
      <c r="F267" s="232" t="s">
        <v>476</v>
      </c>
      <c r="G267" s="61"/>
      <c r="H267" s="61"/>
      <c r="I267" s="161"/>
      <c r="J267" s="61"/>
      <c r="K267" s="61"/>
      <c r="L267" s="59"/>
      <c r="M267" s="205"/>
      <c r="N267" s="40"/>
      <c r="O267" s="40"/>
      <c r="P267" s="40"/>
      <c r="Q267" s="40"/>
      <c r="R267" s="40"/>
      <c r="S267" s="40"/>
      <c r="T267" s="76"/>
      <c r="AT267" s="22" t="s">
        <v>160</v>
      </c>
      <c r="AU267" s="22" t="s">
        <v>81</v>
      </c>
    </row>
    <row r="268" spans="2:65" s="1" customFormat="1" ht="28.9" customHeight="1">
      <c r="B268" s="39"/>
      <c r="C268" s="191" t="s">
        <v>477</v>
      </c>
      <c r="D268" s="191" t="s">
        <v>153</v>
      </c>
      <c r="E268" s="192" t="s">
        <v>478</v>
      </c>
      <c r="F268" s="193" t="s">
        <v>479</v>
      </c>
      <c r="G268" s="194" t="s">
        <v>405</v>
      </c>
      <c r="H268" s="195">
        <v>9</v>
      </c>
      <c r="I268" s="196"/>
      <c r="J268" s="197">
        <f>ROUND(I268*H268,2)</f>
        <v>0</v>
      </c>
      <c r="K268" s="193" t="s">
        <v>157</v>
      </c>
      <c r="L268" s="59"/>
      <c r="M268" s="198" t="s">
        <v>21</v>
      </c>
      <c r="N268" s="199" t="s">
        <v>42</v>
      </c>
      <c r="O268" s="40"/>
      <c r="P268" s="200">
        <f>O268*H268</f>
        <v>0</v>
      </c>
      <c r="Q268" s="200">
        <v>0</v>
      </c>
      <c r="R268" s="200">
        <f>Q268*H268</f>
        <v>0</v>
      </c>
      <c r="S268" s="200">
        <v>0</v>
      </c>
      <c r="T268" s="201">
        <f>S268*H268</f>
        <v>0</v>
      </c>
      <c r="AR268" s="22" t="s">
        <v>158</v>
      </c>
      <c r="AT268" s="22" t="s">
        <v>153</v>
      </c>
      <c r="AU268" s="22" t="s">
        <v>81</v>
      </c>
      <c r="AY268" s="22" t="s">
        <v>151</v>
      </c>
      <c r="BE268" s="202">
        <f>IF(N268="základní",J268,0)</f>
        <v>0</v>
      </c>
      <c r="BF268" s="202">
        <f>IF(N268="snížená",J268,0)</f>
        <v>0</v>
      </c>
      <c r="BG268" s="202">
        <f>IF(N268="zákl. přenesená",J268,0)</f>
        <v>0</v>
      </c>
      <c r="BH268" s="202">
        <f>IF(N268="sníž. přenesená",J268,0)</f>
        <v>0</v>
      </c>
      <c r="BI268" s="202">
        <f>IF(N268="nulová",J268,0)</f>
        <v>0</v>
      </c>
      <c r="BJ268" s="22" t="s">
        <v>79</v>
      </c>
      <c r="BK268" s="202">
        <f>ROUND(I268*H268,2)</f>
        <v>0</v>
      </c>
      <c r="BL268" s="22" t="s">
        <v>158</v>
      </c>
      <c r="BM268" s="22" t="s">
        <v>480</v>
      </c>
    </row>
    <row r="269" spans="2:65" s="1" customFormat="1" ht="81">
      <c r="B269" s="39"/>
      <c r="C269" s="61"/>
      <c r="D269" s="208" t="s">
        <v>160</v>
      </c>
      <c r="E269" s="61"/>
      <c r="F269" s="232" t="s">
        <v>481</v>
      </c>
      <c r="G269" s="61"/>
      <c r="H269" s="61"/>
      <c r="I269" s="161"/>
      <c r="J269" s="61"/>
      <c r="K269" s="61"/>
      <c r="L269" s="59"/>
      <c r="M269" s="205"/>
      <c r="N269" s="40"/>
      <c r="O269" s="40"/>
      <c r="P269" s="40"/>
      <c r="Q269" s="40"/>
      <c r="R269" s="40"/>
      <c r="S269" s="40"/>
      <c r="T269" s="76"/>
      <c r="AT269" s="22" t="s">
        <v>160</v>
      </c>
      <c r="AU269" s="22" t="s">
        <v>81</v>
      </c>
    </row>
    <row r="270" spans="2:65" s="1" customFormat="1" ht="28.9" customHeight="1">
      <c r="B270" s="39"/>
      <c r="C270" s="191" t="s">
        <v>482</v>
      </c>
      <c r="D270" s="191" t="s">
        <v>153</v>
      </c>
      <c r="E270" s="192" t="s">
        <v>483</v>
      </c>
      <c r="F270" s="193" t="s">
        <v>484</v>
      </c>
      <c r="G270" s="194" t="s">
        <v>405</v>
      </c>
      <c r="H270" s="195">
        <v>540</v>
      </c>
      <c r="I270" s="196"/>
      <c r="J270" s="197">
        <f>ROUND(I270*H270,2)</f>
        <v>0</v>
      </c>
      <c r="K270" s="193" t="s">
        <v>157</v>
      </c>
      <c r="L270" s="59"/>
      <c r="M270" s="198" t="s">
        <v>21</v>
      </c>
      <c r="N270" s="199" t="s">
        <v>42</v>
      </c>
      <c r="O270" s="40"/>
      <c r="P270" s="200">
        <f>O270*H270</f>
        <v>0</v>
      </c>
      <c r="Q270" s="200">
        <v>0</v>
      </c>
      <c r="R270" s="200">
        <f>Q270*H270</f>
        <v>0</v>
      </c>
      <c r="S270" s="200">
        <v>0</v>
      </c>
      <c r="T270" s="201">
        <f>S270*H270</f>
        <v>0</v>
      </c>
      <c r="AR270" s="22" t="s">
        <v>158</v>
      </c>
      <c r="AT270" s="22" t="s">
        <v>153</v>
      </c>
      <c r="AU270" s="22" t="s">
        <v>81</v>
      </c>
      <c r="AY270" s="22" t="s">
        <v>151</v>
      </c>
      <c r="BE270" s="202">
        <f>IF(N270="základní",J270,0)</f>
        <v>0</v>
      </c>
      <c r="BF270" s="202">
        <f>IF(N270="snížená",J270,0)</f>
        <v>0</v>
      </c>
      <c r="BG270" s="202">
        <f>IF(N270="zákl. přenesená",J270,0)</f>
        <v>0</v>
      </c>
      <c r="BH270" s="202">
        <f>IF(N270="sníž. přenesená",J270,0)</f>
        <v>0</v>
      </c>
      <c r="BI270" s="202">
        <f>IF(N270="nulová",J270,0)</f>
        <v>0</v>
      </c>
      <c r="BJ270" s="22" t="s">
        <v>79</v>
      </c>
      <c r="BK270" s="202">
        <f>ROUND(I270*H270,2)</f>
        <v>0</v>
      </c>
      <c r="BL270" s="22" t="s">
        <v>158</v>
      </c>
      <c r="BM270" s="22" t="s">
        <v>485</v>
      </c>
    </row>
    <row r="271" spans="2:65" s="1" customFormat="1" ht="81">
      <c r="B271" s="39"/>
      <c r="C271" s="61"/>
      <c r="D271" s="203" t="s">
        <v>160</v>
      </c>
      <c r="E271" s="61"/>
      <c r="F271" s="204" t="s">
        <v>481</v>
      </c>
      <c r="G271" s="61"/>
      <c r="H271" s="61"/>
      <c r="I271" s="161"/>
      <c r="J271" s="61"/>
      <c r="K271" s="61"/>
      <c r="L271" s="59"/>
      <c r="M271" s="205"/>
      <c r="N271" s="40"/>
      <c r="O271" s="40"/>
      <c r="P271" s="40"/>
      <c r="Q271" s="40"/>
      <c r="R271" s="40"/>
      <c r="S271" s="40"/>
      <c r="T271" s="76"/>
      <c r="AT271" s="22" t="s">
        <v>160</v>
      </c>
      <c r="AU271" s="22" t="s">
        <v>81</v>
      </c>
    </row>
    <row r="272" spans="2:65" s="11" customFormat="1">
      <c r="B272" s="206"/>
      <c r="C272" s="207"/>
      <c r="D272" s="208" t="s">
        <v>162</v>
      </c>
      <c r="E272" s="209" t="s">
        <v>21</v>
      </c>
      <c r="F272" s="210" t="s">
        <v>486</v>
      </c>
      <c r="G272" s="207"/>
      <c r="H272" s="211">
        <v>540</v>
      </c>
      <c r="I272" s="212"/>
      <c r="J272" s="207"/>
      <c r="K272" s="207"/>
      <c r="L272" s="213"/>
      <c r="M272" s="214"/>
      <c r="N272" s="215"/>
      <c r="O272" s="215"/>
      <c r="P272" s="215"/>
      <c r="Q272" s="215"/>
      <c r="R272" s="215"/>
      <c r="S272" s="215"/>
      <c r="T272" s="216"/>
      <c r="AT272" s="217" t="s">
        <v>162</v>
      </c>
      <c r="AU272" s="217" t="s">
        <v>81</v>
      </c>
      <c r="AV272" s="11" t="s">
        <v>81</v>
      </c>
      <c r="AW272" s="11" t="s">
        <v>35</v>
      </c>
      <c r="AX272" s="11" t="s">
        <v>79</v>
      </c>
      <c r="AY272" s="217" t="s">
        <v>151</v>
      </c>
    </row>
    <row r="273" spans="2:65" s="1" customFormat="1" ht="28.9" customHeight="1">
      <c r="B273" s="39"/>
      <c r="C273" s="191" t="s">
        <v>487</v>
      </c>
      <c r="D273" s="191" t="s">
        <v>153</v>
      </c>
      <c r="E273" s="192" t="s">
        <v>488</v>
      </c>
      <c r="F273" s="193" t="s">
        <v>489</v>
      </c>
      <c r="G273" s="194" t="s">
        <v>405</v>
      </c>
      <c r="H273" s="195">
        <v>9</v>
      </c>
      <c r="I273" s="196"/>
      <c r="J273" s="197">
        <f>ROUND(I273*H273,2)</f>
        <v>0</v>
      </c>
      <c r="K273" s="193" t="s">
        <v>157</v>
      </c>
      <c r="L273" s="59"/>
      <c r="M273" s="198" t="s">
        <v>21</v>
      </c>
      <c r="N273" s="199" t="s">
        <v>42</v>
      </c>
      <c r="O273" s="40"/>
      <c r="P273" s="200">
        <f>O273*H273</f>
        <v>0</v>
      </c>
      <c r="Q273" s="200">
        <v>0</v>
      </c>
      <c r="R273" s="200">
        <f>Q273*H273</f>
        <v>0</v>
      </c>
      <c r="S273" s="200">
        <v>0</v>
      </c>
      <c r="T273" s="201">
        <f>S273*H273</f>
        <v>0</v>
      </c>
      <c r="AR273" s="22" t="s">
        <v>158</v>
      </c>
      <c r="AT273" s="22" t="s">
        <v>153</v>
      </c>
      <c r="AU273" s="22" t="s">
        <v>81</v>
      </c>
      <c r="AY273" s="22" t="s">
        <v>151</v>
      </c>
      <c r="BE273" s="202">
        <f>IF(N273="základní",J273,0)</f>
        <v>0</v>
      </c>
      <c r="BF273" s="202">
        <f>IF(N273="snížená",J273,0)</f>
        <v>0</v>
      </c>
      <c r="BG273" s="202">
        <f>IF(N273="zákl. přenesená",J273,0)</f>
        <v>0</v>
      </c>
      <c r="BH273" s="202">
        <f>IF(N273="sníž. přenesená",J273,0)</f>
        <v>0</v>
      </c>
      <c r="BI273" s="202">
        <f>IF(N273="nulová",J273,0)</f>
        <v>0</v>
      </c>
      <c r="BJ273" s="22" t="s">
        <v>79</v>
      </c>
      <c r="BK273" s="202">
        <f>ROUND(I273*H273,2)</f>
        <v>0</v>
      </c>
      <c r="BL273" s="22" t="s">
        <v>158</v>
      </c>
      <c r="BM273" s="22" t="s">
        <v>490</v>
      </c>
    </row>
    <row r="274" spans="2:65" s="1" customFormat="1" ht="27">
      <c r="B274" s="39"/>
      <c r="C274" s="61"/>
      <c r="D274" s="208" t="s">
        <v>160</v>
      </c>
      <c r="E274" s="61"/>
      <c r="F274" s="232" t="s">
        <v>491</v>
      </c>
      <c r="G274" s="61"/>
      <c r="H274" s="61"/>
      <c r="I274" s="161"/>
      <c r="J274" s="61"/>
      <c r="K274" s="61"/>
      <c r="L274" s="59"/>
      <c r="M274" s="205"/>
      <c r="N274" s="40"/>
      <c r="O274" s="40"/>
      <c r="P274" s="40"/>
      <c r="Q274" s="40"/>
      <c r="R274" s="40"/>
      <c r="S274" s="40"/>
      <c r="T274" s="76"/>
      <c r="AT274" s="22" t="s">
        <v>160</v>
      </c>
      <c r="AU274" s="22" t="s">
        <v>81</v>
      </c>
    </row>
    <row r="275" spans="2:65" s="1" customFormat="1" ht="63" customHeight="1">
      <c r="B275" s="39"/>
      <c r="C275" s="191" t="s">
        <v>492</v>
      </c>
      <c r="D275" s="191" t="s">
        <v>153</v>
      </c>
      <c r="E275" s="192" t="s">
        <v>493</v>
      </c>
      <c r="F275" s="193" t="s">
        <v>494</v>
      </c>
      <c r="G275" s="194" t="s">
        <v>224</v>
      </c>
      <c r="H275" s="195">
        <v>640</v>
      </c>
      <c r="I275" s="196"/>
      <c r="J275" s="197">
        <f>ROUND(I275*H275,2)</f>
        <v>0</v>
      </c>
      <c r="K275" s="193" t="s">
        <v>157</v>
      </c>
      <c r="L275" s="59"/>
      <c r="M275" s="198" t="s">
        <v>21</v>
      </c>
      <c r="N275" s="199" t="s">
        <v>42</v>
      </c>
      <c r="O275" s="40"/>
      <c r="P275" s="200">
        <f>O275*H275</f>
        <v>0</v>
      </c>
      <c r="Q275" s="200">
        <v>4.0000000000000003E-5</v>
      </c>
      <c r="R275" s="200">
        <f>Q275*H275</f>
        <v>2.5600000000000001E-2</v>
      </c>
      <c r="S275" s="200">
        <v>0</v>
      </c>
      <c r="T275" s="201">
        <f>S275*H275</f>
        <v>0</v>
      </c>
      <c r="AR275" s="22" t="s">
        <v>158</v>
      </c>
      <c r="AT275" s="22" t="s">
        <v>153</v>
      </c>
      <c r="AU275" s="22" t="s">
        <v>81</v>
      </c>
      <c r="AY275" s="22" t="s">
        <v>151</v>
      </c>
      <c r="BE275" s="202">
        <f>IF(N275="základní",J275,0)</f>
        <v>0</v>
      </c>
      <c r="BF275" s="202">
        <f>IF(N275="snížená",J275,0)</f>
        <v>0</v>
      </c>
      <c r="BG275" s="202">
        <f>IF(N275="zákl. přenesená",J275,0)</f>
        <v>0</v>
      </c>
      <c r="BH275" s="202">
        <f>IF(N275="sníž. přenesená",J275,0)</f>
        <v>0</v>
      </c>
      <c r="BI275" s="202">
        <f>IF(N275="nulová",J275,0)</f>
        <v>0</v>
      </c>
      <c r="BJ275" s="22" t="s">
        <v>79</v>
      </c>
      <c r="BK275" s="202">
        <f>ROUND(I275*H275,2)</f>
        <v>0</v>
      </c>
      <c r="BL275" s="22" t="s">
        <v>158</v>
      </c>
      <c r="BM275" s="22" t="s">
        <v>495</v>
      </c>
    </row>
    <row r="276" spans="2:65" s="1" customFormat="1" ht="108">
      <c r="B276" s="39"/>
      <c r="C276" s="61"/>
      <c r="D276" s="203" t="s">
        <v>160</v>
      </c>
      <c r="E276" s="61"/>
      <c r="F276" s="204" t="s">
        <v>496</v>
      </c>
      <c r="G276" s="61"/>
      <c r="H276" s="61"/>
      <c r="I276" s="161"/>
      <c r="J276" s="61"/>
      <c r="K276" s="61"/>
      <c r="L276" s="59"/>
      <c r="M276" s="205"/>
      <c r="N276" s="40"/>
      <c r="O276" s="40"/>
      <c r="P276" s="40"/>
      <c r="Q276" s="40"/>
      <c r="R276" s="40"/>
      <c r="S276" s="40"/>
      <c r="T276" s="76"/>
      <c r="AT276" s="22" t="s">
        <v>160</v>
      </c>
      <c r="AU276" s="22" t="s">
        <v>81</v>
      </c>
    </row>
    <row r="277" spans="2:65" s="11" customFormat="1">
      <c r="B277" s="206"/>
      <c r="C277" s="207"/>
      <c r="D277" s="208" t="s">
        <v>162</v>
      </c>
      <c r="E277" s="209" t="s">
        <v>21</v>
      </c>
      <c r="F277" s="210" t="s">
        <v>497</v>
      </c>
      <c r="G277" s="207"/>
      <c r="H277" s="211">
        <v>640</v>
      </c>
      <c r="I277" s="212"/>
      <c r="J277" s="207"/>
      <c r="K277" s="207"/>
      <c r="L277" s="213"/>
      <c r="M277" s="214"/>
      <c r="N277" s="215"/>
      <c r="O277" s="215"/>
      <c r="P277" s="215"/>
      <c r="Q277" s="215"/>
      <c r="R277" s="215"/>
      <c r="S277" s="215"/>
      <c r="T277" s="216"/>
      <c r="AT277" s="217" t="s">
        <v>162</v>
      </c>
      <c r="AU277" s="217" t="s">
        <v>81</v>
      </c>
      <c r="AV277" s="11" t="s">
        <v>81</v>
      </c>
      <c r="AW277" s="11" t="s">
        <v>35</v>
      </c>
      <c r="AX277" s="11" t="s">
        <v>79</v>
      </c>
      <c r="AY277" s="217" t="s">
        <v>151</v>
      </c>
    </row>
    <row r="278" spans="2:65" s="1" customFormat="1" ht="20.45" customHeight="1">
      <c r="B278" s="39"/>
      <c r="C278" s="191" t="s">
        <v>498</v>
      </c>
      <c r="D278" s="191" t="s">
        <v>153</v>
      </c>
      <c r="E278" s="192" t="s">
        <v>499</v>
      </c>
      <c r="F278" s="193" t="s">
        <v>500</v>
      </c>
      <c r="G278" s="194" t="s">
        <v>275</v>
      </c>
      <c r="H278" s="195">
        <v>7</v>
      </c>
      <c r="I278" s="196"/>
      <c r="J278" s="197">
        <f>ROUND(I278*H278,2)</f>
        <v>0</v>
      </c>
      <c r="K278" s="193" t="s">
        <v>157</v>
      </c>
      <c r="L278" s="59"/>
      <c r="M278" s="198" t="s">
        <v>21</v>
      </c>
      <c r="N278" s="199" t="s">
        <v>42</v>
      </c>
      <c r="O278" s="40"/>
      <c r="P278" s="200">
        <f>O278*H278</f>
        <v>0</v>
      </c>
      <c r="Q278" s="200">
        <v>4.6800000000000001E-3</v>
      </c>
      <c r="R278" s="200">
        <f>Q278*H278</f>
        <v>3.2759999999999997E-2</v>
      </c>
      <c r="S278" s="200">
        <v>0</v>
      </c>
      <c r="T278" s="201">
        <f>S278*H278</f>
        <v>0</v>
      </c>
      <c r="AR278" s="22" t="s">
        <v>158</v>
      </c>
      <c r="AT278" s="22" t="s">
        <v>153</v>
      </c>
      <c r="AU278" s="22" t="s">
        <v>81</v>
      </c>
      <c r="AY278" s="22" t="s">
        <v>151</v>
      </c>
      <c r="BE278" s="202">
        <f>IF(N278="základní",J278,0)</f>
        <v>0</v>
      </c>
      <c r="BF278" s="202">
        <f>IF(N278="snížená",J278,0)</f>
        <v>0</v>
      </c>
      <c r="BG278" s="202">
        <f>IF(N278="zákl. přenesená",J278,0)</f>
        <v>0</v>
      </c>
      <c r="BH278" s="202">
        <f>IF(N278="sníž. přenesená",J278,0)</f>
        <v>0</v>
      </c>
      <c r="BI278" s="202">
        <f>IF(N278="nulová",J278,0)</f>
        <v>0</v>
      </c>
      <c r="BJ278" s="22" t="s">
        <v>79</v>
      </c>
      <c r="BK278" s="202">
        <f>ROUND(I278*H278,2)</f>
        <v>0</v>
      </c>
      <c r="BL278" s="22" t="s">
        <v>158</v>
      </c>
      <c r="BM278" s="22" t="s">
        <v>501</v>
      </c>
    </row>
    <row r="279" spans="2:65" s="1" customFormat="1" ht="94.5">
      <c r="B279" s="39"/>
      <c r="C279" s="61"/>
      <c r="D279" s="208" t="s">
        <v>160</v>
      </c>
      <c r="E279" s="61"/>
      <c r="F279" s="232" t="s">
        <v>502</v>
      </c>
      <c r="G279" s="61"/>
      <c r="H279" s="61"/>
      <c r="I279" s="161"/>
      <c r="J279" s="61"/>
      <c r="K279" s="61"/>
      <c r="L279" s="59"/>
      <c r="M279" s="205"/>
      <c r="N279" s="40"/>
      <c r="O279" s="40"/>
      <c r="P279" s="40"/>
      <c r="Q279" s="40"/>
      <c r="R279" s="40"/>
      <c r="S279" s="40"/>
      <c r="T279" s="76"/>
      <c r="AT279" s="22" t="s">
        <v>160</v>
      </c>
      <c r="AU279" s="22" t="s">
        <v>81</v>
      </c>
    </row>
    <row r="280" spans="2:65" s="1" customFormat="1" ht="28.9" customHeight="1">
      <c r="B280" s="39"/>
      <c r="C280" s="234" t="s">
        <v>503</v>
      </c>
      <c r="D280" s="234" t="s">
        <v>291</v>
      </c>
      <c r="E280" s="235" t="s">
        <v>504</v>
      </c>
      <c r="F280" s="236" t="s">
        <v>505</v>
      </c>
      <c r="G280" s="237" t="s">
        <v>275</v>
      </c>
      <c r="H280" s="238">
        <v>6</v>
      </c>
      <c r="I280" s="239"/>
      <c r="J280" s="240">
        <f>ROUND(I280*H280,2)</f>
        <v>0</v>
      </c>
      <c r="K280" s="236" t="s">
        <v>157</v>
      </c>
      <c r="L280" s="241"/>
      <c r="M280" s="242" t="s">
        <v>21</v>
      </c>
      <c r="N280" s="243" t="s">
        <v>42</v>
      </c>
      <c r="O280" s="40"/>
      <c r="P280" s="200">
        <f>O280*H280</f>
        <v>0</v>
      </c>
      <c r="Q280" s="200">
        <v>0</v>
      </c>
      <c r="R280" s="200">
        <f>Q280*H280</f>
        <v>0</v>
      </c>
      <c r="S280" s="200">
        <v>0</v>
      </c>
      <c r="T280" s="201">
        <f>S280*H280</f>
        <v>0</v>
      </c>
      <c r="AR280" s="22" t="s">
        <v>199</v>
      </c>
      <c r="AT280" s="22" t="s">
        <v>291</v>
      </c>
      <c r="AU280" s="22" t="s">
        <v>81</v>
      </c>
      <c r="AY280" s="22" t="s">
        <v>151</v>
      </c>
      <c r="BE280" s="202">
        <f>IF(N280="základní",J280,0)</f>
        <v>0</v>
      </c>
      <c r="BF280" s="202">
        <f>IF(N280="snížená",J280,0)</f>
        <v>0</v>
      </c>
      <c r="BG280" s="202">
        <f>IF(N280="zákl. přenesená",J280,0)</f>
        <v>0</v>
      </c>
      <c r="BH280" s="202">
        <f>IF(N280="sníž. přenesená",J280,0)</f>
        <v>0</v>
      </c>
      <c r="BI280" s="202">
        <f>IF(N280="nulová",J280,0)</f>
        <v>0</v>
      </c>
      <c r="BJ280" s="22" t="s">
        <v>79</v>
      </c>
      <c r="BK280" s="202">
        <f>ROUND(I280*H280,2)</f>
        <v>0</v>
      </c>
      <c r="BL280" s="22" t="s">
        <v>158</v>
      </c>
      <c r="BM280" s="22" t="s">
        <v>506</v>
      </c>
    </row>
    <row r="281" spans="2:65" s="1" customFormat="1" ht="20.45" customHeight="1">
      <c r="B281" s="39"/>
      <c r="C281" s="234" t="s">
        <v>507</v>
      </c>
      <c r="D281" s="234" t="s">
        <v>291</v>
      </c>
      <c r="E281" s="235" t="s">
        <v>508</v>
      </c>
      <c r="F281" s="236" t="s">
        <v>509</v>
      </c>
      <c r="G281" s="237" t="s">
        <v>275</v>
      </c>
      <c r="H281" s="238">
        <v>1</v>
      </c>
      <c r="I281" s="239"/>
      <c r="J281" s="240">
        <f>ROUND(I281*H281,2)</f>
        <v>0</v>
      </c>
      <c r="K281" s="236" t="s">
        <v>21</v>
      </c>
      <c r="L281" s="241"/>
      <c r="M281" s="242" t="s">
        <v>21</v>
      </c>
      <c r="N281" s="243" t="s">
        <v>42</v>
      </c>
      <c r="O281" s="40"/>
      <c r="P281" s="200">
        <f>O281*H281</f>
        <v>0</v>
      </c>
      <c r="Q281" s="200">
        <v>1.0000000000000001E-5</v>
      </c>
      <c r="R281" s="200">
        <f>Q281*H281</f>
        <v>1.0000000000000001E-5</v>
      </c>
      <c r="S281" s="200">
        <v>0</v>
      </c>
      <c r="T281" s="201">
        <f>S281*H281</f>
        <v>0</v>
      </c>
      <c r="AR281" s="22" t="s">
        <v>199</v>
      </c>
      <c r="AT281" s="22" t="s">
        <v>291</v>
      </c>
      <c r="AU281" s="22" t="s">
        <v>81</v>
      </c>
      <c r="AY281" s="22" t="s">
        <v>151</v>
      </c>
      <c r="BE281" s="202">
        <f>IF(N281="základní",J281,0)</f>
        <v>0</v>
      </c>
      <c r="BF281" s="202">
        <f>IF(N281="snížená",J281,0)</f>
        <v>0</v>
      </c>
      <c r="BG281" s="202">
        <f>IF(N281="zákl. přenesená",J281,0)</f>
        <v>0</v>
      </c>
      <c r="BH281" s="202">
        <f>IF(N281="sníž. přenesená",J281,0)</f>
        <v>0</v>
      </c>
      <c r="BI281" s="202">
        <f>IF(N281="nulová",J281,0)</f>
        <v>0</v>
      </c>
      <c r="BJ281" s="22" t="s">
        <v>79</v>
      </c>
      <c r="BK281" s="202">
        <f>ROUND(I281*H281,2)</f>
        <v>0</v>
      </c>
      <c r="BL281" s="22" t="s">
        <v>158</v>
      </c>
      <c r="BM281" s="22" t="s">
        <v>510</v>
      </c>
    </row>
    <row r="282" spans="2:65" s="1" customFormat="1" ht="28.9" customHeight="1">
      <c r="B282" s="39"/>
      <c r="C282" s="191" t="s">
        <v>511</v>
      </c>
      <c r="D282" s="191" t="s">
        <v>153</v>
      </c>
      <c r="E282" s="192" t="s">
        <v>512</v>
      </c>
      <c r="F282" s="193" t="s">
        <v>513</v>
      </c>
      <c r="G282" s="194" t="s">
        <v>275</v>
      </c>
      <c r="H282" s="195">
        <v>122</v>
      </c>
      <c r="I282" s="196"/>
      <c r="J282" s="197">
        <f>ROUND(I282*H282,2)</f>
        <v>0</v>
      </c>
      <c r="K282" s="193" t="s">
        <v>157</v>
      </c>
      <c r="L282" s="59"/>
      <c r="M282" s="198" t="s">
        <v>21</v>
      </c>
      <c r="N282" s="199" t="s">
        <v>42</v>
      </c>
      <c r="O282" s="40"/>
      <c r="P282" s="200">
        <f>O282*H282</f>
        <v>0</v>
      </c>
      <c r="Q282" s="200">
        <v>4.0000000000000003E-5</v>
      </c>
      <c r="R282" s="200">
        <f>Q282*H282</f>
        <v>4.8800000000000007E-3</v>
      </c>
      <c r="S282" s="200">
        <v>0</v>
      </c>
      <c r="T282" s="201">
        <f>S282*H282</f>
        <v>0</v>
      </c>
      <c r="AR282" s="22" t="s">
        <v>158</v>
      </c>
      <c r="AT282" s="22" t="s">
        <v>153</v>
      </c>
      <c r="AU282" s="22" t="s">
        <v>81</v>
      </c>
      <c r="AY282" s="22" t="s">
        <v>151</v>
      </c>
      <c r="BE282" s="202">
        <f>IF(N282="základní",J282,0)</f>
        <v>0</v>
      </c>
      <c r="BF282" s="202">
        <f>IF(N282="snížená",J282,0)</f>
        <v>0</v>
      </c>
      <c r="BG282" s="202">
        <f>IF(N282="zákl. přenesená",J282,0)</f>
        <v>0</v>
      </c>
      <c r="BH282" s="202">
        <f>IF(N282="sníž. přenesená",J282,0)</f>
        <v>0</v>
      </c>
      <c r="BI282" s="202">
        <f>IF(N282="nulová",J282,0)</f>
        <v>0</v>
      </c>
      <c r="BJ282" s="22" t="s">
        <v>79</v>
      </c>
      <c r="BK282" s="202">
        <f>ROUND(I282*H282,2)</f>
        <v>0</v>
      </c>
      <c r="BL282" s="22" t="s">
        <v>158</v>
      </c>
      <c r="BM282" s="22" t="s">
        <v>514</v>
      </c>
    </row>
    <row r="283" spans="2:65" s="1" customFormat="1" ht="108">
      <c r="B283" s="39"/>
      <c r="C283" s="61"/>
      <c r="D283" s="208" t="s">
        <v>160</v>
      </c>
      <c r="E283" s="61"/>
      <c r="F283" s="232" t="s">
        <v>515</v>
      </c>
      <c r="G283" s="61"/>
      <c r="H283" s="61"/>
      <c r="I283" s="161"/>
      <c r="J283" s="61"/>
      <c r="K283" s="61"/>
      <c r="L283" s="59"/>
      <c r="M283" s="205"/>
      <c r="N283" s="40"/>
      <c r="O283" s="40"/>
      <c r="P283" s="40"/>
      <c r="Q283" s="40"/>
      <c r="R283" s="40"/>
      <c r="S283" s="40"/>
      <c r="T283" s="76"/>
      <c r="AT283" s="22" t="s">
        <v>160</v>
      </c>
      <c r="AU283" s="22" t="s">
        <v>81</v>
      </c>
    </row>
    <row r="284" spans="2:65" s="1" customFormat="1" ht="28.9" customHeight="1">
      <c r="B284" s="39"/>
      <c r="C284" s="191" t="s">
        <v>516</v>
      </c>
      <c r="D284" s="191" t="s">
        <v>153</v>
      </c>
      <c r="E284" s="192" t="s">
        <v>517</v>
      </c>
      <c r="F284" s="193" t="s">
        <v>518</v>
      </c>
      <c r="G284" s="194" t="s">
        <v>275</v>
      </c>
      <c r="H284" s="195">
        <v>122</v>
      </c>
      <c r="I284" s="196"/>
      <c r="J284" s="197">
        <f>ROUND(I284*H284,2)</f>
        <v>0</v>
      </c>
      <c r="K284" s="193" t="s">
        <v>157</v>
      </c>
      <c r="L284" s="59"/>
      <c r="M284" s="198" t="s">
        <v>21</v>
      </c>
      <c r="N284" s="199" t="s">
        <v>42</v>
      </c>
      <c r="O284" s="40"/>
      <c r="P284" s="200">
        <f>O284*H284</f>
        <v>0</v>
      </c>
      <c r="Q284" s="200">
        <v>2.7E-4</v>
      </c>
      <c r="R284" s="200">
        <f>Q284*H284</f>
        <v>3.2939999999999997E-2</v>
      </c>
      <c r="S284" s="200">
        <v>0</v>
      </c>
      <c r="T284" s="201">
        <f>S284*H284</f>
        <v>0</v>
      </c>
      <c r="AR284" s="22" t="s">
        <v>158</v>
      </c>
      <c r="AT284" s="22" t="s">
        <v>153</v>
      </c>
      <c r="AU284" s="22" t="s">
        <v>81</v>
      </c>
      <c r="AY284" s="22" t="s">
        <v>151</v>
      </c>
      <c r="BE284" s="202">
        <f>IF(N284="základní",J284,0)</f>
        <v>0</v>
      </c>
      <c r="BF284" s="202">
        <f>IF(N284="snížená",J284,0)</f>
        <v>0</v>
      </c>
      <c r="BG284" s="202">
        <f>IF(N284="zákl. přenesená",J284,0)</f>
        <v>0</v>
      </c>
      <c r="BH284" s="202">
        <f>IF(N284="sníž. přenesená",J284,0)</f>
        <v>0</v>
      </c>
      <c r="BI284" s="202">
        <f>IF(N284="nulová",J284,0)</f>
        <v>0</v>
      </c>
      <c r="BJ284" s="22" t="s">
        <v>79</v>
      </c>
      <c r="BK284" s="202">
        <f>ROUND(I284*H284,2)</f>
        <v>0</v>
      </c>
      <c r="BL284" s="22" t="s">
        <v>158</v>
      </c>
      <c r="BM284" s="22" t="s">
        <v>519</v>
      </c>
    </row>
    <row r="285" spans="2:65" s="1" customFormat="1" ht="108">
      <c r="B285" s="39"/>
      <c r="C285" s="61"/>
      <c r="D285" s="208" t="s">
        <v>160</v>
      </c>
      <c r="E285" s="61"/>
      <c r="F285" s="232" t="s">
        <v>515</v>
      </c>
      <c r="G285" s="61"/>
      <c r="H285" s="61"/>
      <c r="I285" s="161"/>
      <c r="J285" s="61"/>
      <c r="K285" s="61"/>
      <c r="L285" s="59"/>
      <c r="M285" s="205"/>
      <c r="N285" s="40"/>
      <c r="O285" s="40"/>
      <c r="P285" s="40"/>
      <c r="Q285" s="40"/>
      <c r="R285" s="40"/>
      <c r="S285" s="40"/>
      <c r="T285" s="76"/>
      <c r="AT285" s="22" t="s">
        <v>160</v>
      </c>
      <c r="AU285" s="22" t="s">
        <v>81</v>
      </c>
    </row>
    <row r="286" spans="2:65" s="1" customFormat="1" ht="28.9" customHeight="1">
      <c r="B286" s="39"/>
      <c r="C286" s="191" t="s">
        <v>520</v>
      </c>
      <c r="D286" s="191" t="s">
        <v>153</v>
      </c>
      <c r="E286" s="192" t="s">
        <v>521</v>
      </c>
      <c r="F286" s="193" t="s">
        <v>522</v>
      </c>
      <c r="G286" s="194" t="s">
        <v>523</v>
      </c>
      <c r="H286" s="195">
        <v>100</v>
      </c>
      <c r="I286" s="196"/>
      <c r="J286" s="197">
        <f>ROUND(I286*H286,2)</f>
        <v>0</v>
      </c>
      <c r="K286" s="193" t="s">
        <v>21</v>
      </c>
      <c r="L286" s="59"/>
      <c r="M286" s="198" t="s">
        <v>21</v>
      </c>
      <c r="N286" s="199" t="s">
        <v>42</v>
      </c>
      <c r="O286" s="40"/>
      <c r="P286" s="200">
        <f>O286*H286</f>
        <v>0</v>
      </c>
      <c r="Q286" s="200">
        <v>0</v>
      </c>
      <c r="R286" s="200">
        <f>Q286*H286</f>
        <v>0</v>
      </c>
      <c r="S286" s="200">
        <v>0</v>
      </c>
      <c r="T286" s="201">
        <f>S286*H286</f>
        <v>0</v>
      </c>
      <c r="AR286" s="22" t="s">
        <v>158</v>
      </c>
      <c r="AT286" s="22" t="s">
        <v>153</v>
      </c>
      <c r="AU286" s="22" t="s">
        <v>81</v>
      </c>
      <c r="AY286" s="22" t="s">
        <v>151</v>
      </c>
      <c r="BE286" s="202">
        <f>IF(N286="základní",J286,0)</f>
        <v>0</v>
      </c>
      <c r="BF286" s="202">
        <f>IF(N286="snížená",J286,0)</f>
        <v>0</v>
      </c>
      <c r="BG286" s="202">
        <f>IF(N286="zákl. přenesená",J286,0)</f>
        <v>0</v>
      </c>
      <c r="BH286" s="202">
        <f>IF(N286="sníž. přenesená",J286,0)</f>
        <v>0</v>
      </c>
      <c r="BI286" s="202">
        <f>IF(N286="nulová",J286,0)</f>
        <v>0</v>
      </c>
      <c r="BJ286" s="22" t="s">
        <v>79</v>
      </c>
      <c r="BK286" s="202">
        <f>ROUND(I286*H286,2)</f>
        <v>0</v>
      </c>
      <c r="BL286" s="22" t="s">
        <v>158</v>
      </c>
      <c r="BM286" s="22" t="s">
        <v>524</v>
      </c>
    </row>
    <row r="287" spans="2:65" s="1" customFormat="1" ht="28.9" customHeight="1">
      <c r="B287" s="39"/>
      <c r="C287" s="191" t="s">
        <v>525</v>
      </c>
      <c r="D287" s="191" t="s">
        <v>153</v>
      </c>
      <c r="E287" s="192" t="s">
        <v>526</v>
      </c>
      <c r="F287" s="193" t="s">
        <v>527</v>
      </c>
      <c r="G287" s="194" t="s">
        <v>224</v>
      </c>
      <c r="H287" s="195">
        <v>17.664999999999999</v>
      </c>
      <c r="I287" s="196"/>
      <c r="J287" s="197">
        <f>ROUND(I287*H287,2)</f>
        <v>0</v>
      </c>
      <c r="K287" s="193" t="s">
        <v>157</v>
      </c>
      <c r="L287" s="59"/>
      <c r="M287" s="198" t="s">
        <v>21</v>
      </c>
      <c r="N287" s="199" t="s">
        <v>42</v>
      </c>
      <c r="O287" s="40"/>
      <c r="P287" s="200">
        <f>O287*H287</f>
        <v>0</v>
      </c>
      <c r="Q287" s="200">
        <v>0</v>
      </c>
      <c r="R287" s="200">
        <f>Q287*H287</f>
        <v>0</v>
      </c>
      <c r="S287" s="200">
        <v>0.13100000000000001</v>
      </c>
      <c r="T287" s="201">
        <f>S287*H287</f>
        <v>2.3141150000000001</v>
      </c>
      <c r="AR287" s="22" t="s">
        <v>158</v>
      </c>
      <c r="AT287" s="22" t="s">
        <v>153</v>
      </c>
      <c r="AU287" s="22" t="s">
        <v>81</v>
      </c>
      <c r="AY287" s="22" t="s">
        <v>151</v>
      </c>
      <c r="BE287" s="202">
        <f>IF(N287="základní",J287,0)</f>
        <v>0</v>
      </c>
      <c r="BF287" s="202">
        <f>IF(N287="snížená",J287,0)</f>
        <v>0</v>
      </c>
      <c r="BG287" s="202">
        <f>IF(N287="zákl. přenesená",J287,0)</f>
        <v>0</v>
      </c>
      <c r="BH287" s="202">
        <f>IF(N287="sníž. přenesená",J287,0)</f>
        <v>0</v>
      </c>
      <c r="BI287" s="202">
        <f>IF(N287="nulová",J287,0)</f>
        <v>0</v>
      </c>
      <c r="BJ287" s="22" t="s">
        <v>79</v>
      </c>
      <c r="BK287" s="202">
        <f>ROUND(I287*H287,2)</f>
        <v>0</v>
      </c>
      <c r="BL287" s="22" t="s">
        <v>158</v>
      </c>
      <c r="BM287" s="22" t="s">
        <v>528</v>
      </c>
    </row>
    <row r="288" spans="2:65" s="11" customFormat="1">
      <c r="B288" s="206"/>
      <c r="C288" s="207"/>
      <c r="D288" s="203" t="s">
        <v>162</v>
      </c>
      <c r="E288" s="218" t="s">
        <v>21</v>
      </c>
      <c r="F288" s="219" t="s">
        <v>529</v>
      </c>
      <c r="G288" s="207"/>
      <c r="H288" s="220">
        <v>11.925000000000001</v>
      </c>
      <c r="I288" s="212"/>
      <c r="J288" s="207"/>
      <c r="K288" s="207"/>
      <c r="L288" s="213"/>
      <c r="M288" s="214"/>
      <c r="N288" s="215"/>
      <c r="O288" s="215"/>
      <c r="P288" s="215"/>
      <c r="Q288" s="215"/>
      <c r="R288" s="215"/>
      <c r="S288" s="215"/>
      <c r="T288" s="216"/>
      <c r="AT288" s="217" t="s">
        <v>162</v>
      </c>
      <c r="AU288" s="217" t="s">
        <v>81</v>
      </c>
      <c r="AV288" s="11" t="s">
        <v>81</v>
      </c>
      <c r="AW288" s="11" t="s">
        <v>35</v>
      </c>
      <c r="AX288" s="11" t="s">
        <v>71</v>
      </c>
      <c r="AY288" s="217" t="s">
        <v>151</v>
      </c>
    </row>
    <row r="289" spans="2:65" s="11" customFormat="1">
      <c r="B289" s="206"/>
      <c r="C289" s="207"/>
      <c r="D289" s="203" t="s">
        <v>162</v>
      </c>
      <c r="E289" s="218" t="s">
        <v>21</v>
      </c>
      <c r="F289" s="219" t="s">
        <v>530</v>
      </c>
      <c r="G289" s="207"/>
      <c r="H289" s="220">
        <v>5.74</v>
      </c>
      <c r="I289" s="212"/>
      <c r="J289" s="207"/>
      <c r="K289" s="207"/>
      <c r="L289" s="213"/>
      <c r="M289" s="214"/>
      <c r="N289" s="215"/>
      <c r="O289" s="215"/>
      <c r="P289" s="215"/>
      <c r="Q289" s="215"/>
      <c r="R289" s="215"/>
      <c r="S289" s="215"/>
      <c r="T289" s="216"/>
      <c r="AT289" s="217" t="s">
        <v>162</v>
      </c>
      <c r="AU289" s="217" t="s">
        <v>81</v>
      </c>
      <c r="AV289" s="11" t="s">
        <v>81</v>
      </c>
      <c r="AW289" s="11" t="s">
        <v>35</v>
      </c>
      <c r="AX289" s="11" t="s">
        <v>71</v>
      </c>
      <c r="AY289" s="217" t="s">
        <v>151</v>
      </c>
    </row>
    <row r="290" spans="2:65" s="12" customFormat="1">
      <c r="B290" s="221"/>
      <c r="C290" s="222"/>
      <c r="D290" s="208" t="s">
        <v>162</v>
      </c>
      <c r="E290" s="223" t="s">
        <v>21</v>
      </c>
      <c r="F290" s="224" t="s">
        <v>170</v>
      </c>
      <c r="G290" s="222"/>
      <c r="H290" s="225">
        <v>17.664999999999999</v>
      </c>
      <c r="I290" s="226"/>
      <c r="J290" s="222"/>
      <c r="K290" s="222"/>
      <c r="L290" s="227"/>
      <c r="M290" s="228"/>
      <c r="N290" s="229"/>
      <c r="O290" s="229"/>
      <c r="P290" s="229"/>
      <c r="Q290" s="229"/>
      <c r="R290" s="229"/>
      <c r="S290" s="229"/>
      <c r="T290" s="230"/>
      <c r="AT290" s="231" t="s">
        <v>162</v>
      </c>
      <c r="AU290" s="231" t="s">
        <v>81</v>
      </c>
      <c r="AV290" s="12" t="s">
        <v>158</v>
      </c>
      <c r="AW290" s="12" t="s">
        <v>35</v>
      </c>
      <c r="AX290" s="12" t="s">
        <v>79</v>
      </c>
      <c r="AY290" s="231" t="s">
        <v>151</v>
      </c>
    </row>
    <row r="291" spans="2:65" s="1" customFormat="1" ht="40.15" customHeight="1">
      <c r="B291" s="39"/>
      <c r="C291" s="191" t="s">
        <v>531</v>
      </c>
      <c r="D291" s="191" t="s">
        <v>153</v>
      </c>
      <c r="E291" s="192" t="s">
        <v>532</v>
      </c>
      <c r="F291" s="193" t="s">
        <v>533</v>
      </c>
      <c r="G291" s="194" t="s">
        <v>156</v>
      </c>
      <c r="H291" s="195">
        <v>4.1059999999999999</v>
      </c>
      <c r="I291" s="196"/>
      <c r="J291" s="197">
        <f>ROUND(I291*H291,2)</f>
        <v>0</v>
      </c>
      <c r="K291" s="193" t="s">
        <v>157</v>
      </c>
      <c r="L291" s="59"/>
      <c r="M291" s="198" t="s">
        <v>21</v>
      </c>
      <c r="N291" s="199" t="s">
        <v>42</v>
      </c>
      <c r="O291" s="40"/>
      <c r="P291" s="200">
        <f>O291*H291</f>
        <v>0</v>
      </c>
      <c r="Q291" s="200">
        <v>0</v>
      </c>
      <c r="R291" s="200">
        <f>Q291*H291</f>
        <v>0</v>
      </c>
      <c r="S291" s="200">
        <v>1.8</v>
      </c>
      <c r="T291" s="201">
        <f>S291*H291</f>
        <v>7.3907999999999996</v>
      </c>
      <c r="AR291" s="22" t="s">
        <v>158</v>
      </c>
      <c r="AT291" s="22" t="s">
        <v>153</v>
      </c>
      <c r="AU291" s="22" t="s">
        <v>81</v>
      </c>
      <c r="AY291" s="22" t="s">
        <v>151</v>
      </c>
      <c r="BE291" s="202">
        <f>IF(N291="základní",J291,0)</f>
        <v>0</v>
      </c>
      <c r="BF291" s="202">
        <f>IF(N291="snížená",J291,0)</f>
        <v>0</v>
      </c>
      <c r="BG291" s="202">
        <f>IF(N291="zákl. přenesená",J291,0)</f>
        <v>0</v>
      </c>
      <c r="BH291" s="202">
        <f>IF(N291="sníž. přenesená",J291,0)</f>
        <v>0</v>
      </c>
      <c r="BI291" s="202">
        <f>IF(N291="nulová",J291,0)</f>
        <v>0</v>
      </c>
      <c r="BJ291" s="22" t="s">
        <v>79</v>
      </c>
      <c r="BK291" s="202">
        <f>ROUND(I291*H291,2)</f>
        <v>0</v>
      </c>
      <c r="BL291" s="22" t="s">
        <v>158</v>
      </c>
      <c r="BM291" s="22" t="s">
        <v>534</v>
      </c>
    </row>
    <row r="292" spans="2:65" s="1" customFormat="1" ht="40.5">
      <c r="B292" s="39"/>
      <c r="C292" s="61"/>
      <c r="D292" s="203" t="s">
        <v>160</v>
      </c>
      <c r="E292" s="61"/>
      <c r="F292" s="204" t="s">
        <v>535</v>
      </c>
      <c r="G292" s="61"/>
      <c r="H292" s="61"/>
      <c r="I292" s="161"/>
      <c r="J292" s="61"/>
      <c r="K292" s="61"/>
      <c r="L292" s="59"/>
      <c r="M292" s="205"/>
      <c r="N292" s="40"/>
      <c r="O292" s="40"/>
      <c r="P292" s="40"/>
      <c r="Q292" s="40"/>
      <c r="R292" s="40"/>
      <c r="S292" s="40"/>
      <c r="T292" s="76"/>
      <c r="AT292" s="22" t="s">
        <v>160</v>
      </c>
      <c r="AU292" s="22" t="s">
        <v>81</v>
      </c>
    </row>
    <row r="293" spans="2:65" s="11" customFormat="1">
      <c r="B293" s="206"/>
      <c r="C293" s="207"/>
      <c r="D293" s="203" t="s">
        <v>162</v>
      </c>
      <c r="E293" s="218" t="s">
        <v>21</v>
      </c>
      <c r="F293" s="219" t="s">
        <v>536</v>
      </c>
      <c r="G293" s="207"/>
      <c r="H293" s="220">
        <v>0.36499999999999999</v>
      </c>
      <c r="I293" s="212"/>
      <c r="J293" s="207"/>
      <c r="K293" s="207"/>
      <c r="L293" s="213"/>
      <c r="M293" s="214"/>
      <c r="N293" s="215"/>
      <c r="O293" s="215"/>
      <c r="P293" s="215"/>
      <c r="Q293" s="215"/>
      <c r="R293" s="215"/>
      <c r="S293" s="215"/>
      <c r="T293" s="216"/>
      <c r="AT293" s="217" t="s">
        <v>162</v>
      </c>
      <c r="AU293" s="217" t="s">
        <v>81</v>
      </c>
      <c r="AV293" s="11" t="s">
        <v>81</v>
      </c>
      <c r="AW293" s="11" t="s">
        <v>35</v>
      </c>
      <c r="AX293" s="11" t="s">
        <v>71</v>
      </c>
      <c r="AY293" s="217" t="s">
        <v>151</v>
      </c>
    </row>
    <row r="294" spans="2:65" s="11" customFormat="1">
      <c r="B294" s="206"/>
      <c r="C294" s="207"/>
      <c r="D294" s="203" t="s">
        <v>162</v>
      </c>
      <c r="E294" s="218" t="s">
        <v>21</v>
      </c>
      <c r="F294" s="219" t="s">
        <v>537</v>
      </c>
      <c r="G294" s="207"/>
      <c r="H294" s="220">
        <v>1.7450000000000001</v>
      </c>
      <c r="I294" s="212"/>
      <c r="J294" s="207"/>
      <c r="K294" s="207"/>
      <c r="L294" s="213"/>
      <c r="M294" s="214"/>
      <c r="N294" s="215"/>
      <c r="O294" s="215"/>
      <c r="P294" s="215"/>
      <c r="Q294" s="215"/>
      <c r="R294" s="215"/>
      <c r="S294" s="215"/>
      <c r="T294" s="216"/>
      <c r="AT294" s="217" t="s">
        <v>162</v>
      </c>
      <c r="AU294" s="217" t="s">
        <v>81</v>
      </c>
      <c r="AV294" s="11" t="s">
        <v>81</v>
      </c>
      <c r="AW294" s="11" t="s">
        <v>35</v>
      </c>
      <c r="AX294" s="11" t="s">
        <v>71</v>
      </c>
      <c r="AY294" s="217" t="s">
        <v>151</v>
      </c>
    </row>
    <row r="295" spans="2:65" s="11" customFormat="1">
      <c r="B295" s="206"/>
      <c r="C295" s="207"/>
      <c r="D295" s="203" t="s">
        <v>162</v>
      </c>
      <c r="E295" s="218" t="s">
        <v>21</v>
      </c>
      <c r="F295" s="219" t="s">
        <v>538</v>
      </c>
      <c r="G295" s="207"/>
      <c r="H295" s="220">
        <v>1.264</v>
      </c>
      <c r="I295" s="212"/>
      <c r="J295" s="207"/>
      <c r="K295" s="207"/>
      <c r="L295" s="213"/>
      <c r="M295" s="214"/>
      <c r="N295" s="215"/>
      <c r="O295" s="215"/>
      <c r="P295" s="215"/>
      <c r="Q295" s="215"/>
      <c r="R295" s="215"/>
      <c r="S295" s="215"/>
      <c r="T295" s="216"/>
      <c r="AT295" s="217" t="s">
        <v>162</v>
      </c>
      <c r="AU295" s="217" t="s">
        <v>81</v>
      </c>
      <c r="AV295" s="11" t="s">
        <v>81</v>
      </c>
      <c r="AW295" s="11" t="s">
        <v>35</v>
      </c>
      <c r="AX295" s="11" t="s">
        <v>71</v>
      </c>
      <c r="AY295" s="217" t="s">
        <v>151</v>
      </c>
    </row>
    <row r="296" spans="2:65" s="11" customFormat="1">
      <c r="B296" s="206"/>
      <c r="C296" s="207"/>
      <c r="D296" s="203" t="s">
        <v>162</v>
      </c>
      <c r="E296" s="218" t="s">
        <v>21</v>
      </c>
      <c r="F296" s="219" t="s">
        <v>539</v>
      </c>
      <c r="G296" s="207"/>
      <c r="H296" s="220">
        <v>0.73199999999999998</v>
      </c>
      <c r="I296" s="212"/>
      <c r="J296" s="207"/>
      <c r="K296" s="207"/>
      <c r="L296" s="213"/>
      <c r="M296" s="214"/>
      <c r="N296" s="215"/>
      <c r="O296" s="215"/>
      <c r="P296" s="215"/>
      <c r="Q296" s="215"/>
      <c r="R296" s="215"/>
      <c r="S296" s="215"/>
      <c r="T296" s="216"/>
      <c r="AT296" s="217" t="s">
        <v>162</v>
      </c>
      <c r="AU296" s="217" t="s">
        <v>81</v>
      </c>
      <c r="AV296" s="11" t="s">
        <v>81</v>
      </c>
      <c r="AW296" s="11" t="s">
        <v>35</v>
      </c>
      <c r="AX296" s="11" t="s">
        <v>71</v>
      </c>
      <c r="AY296" s="217" t="s">
        <v>151</v>
      </c>
    </row>
    <row r="297" spans="2:65" s="12" customFormat="1">
      <c r="B297" s="221"/>
      <c r="C297" s="222"/>
      <c r="D297" s="208" t="s">
        <v>162</v>
      </c>
      <c r="E297" s="223" t="s">
        <v>21</v>
      </c>
      <c r="F297" s="224" t="s">
        <v>170</v>
      </c>
      <c r="G297" s="222"/>
      <c r="H297" s="225">
        <v>4.1059999999999999</v>
      </c>
      <c r="I297" s="226"/>
      <c r="J297" s="222"/>
      <c r="K297" s="222"/>
      <c r="L297" s="227"/>
      <c r="M297" s="228"/>
      <c r="N297" s="229"/>
      <c r="O297" s="229"/>
      <c r="P297" s="229"/>
      <c r="Q297" s="229"/>
      <c r="R297" s="229"/>
      <c r="S297" s="229"/>
      <c r="T297" s="230"/>
      <c r="AT297" s="231" t="s">
        <v>162</v>
      </c>
      <c r="AU297" s="231" t="s">
        <v>81</v>
      </c>
      <c r="AV297" s="12" t="s">
        <v>158</v>
      </c>
      <c r="AW297" s="12" t="s">
        <v>35</v>
      </c>
      <c r="AX297" s="12" t="s">
        <v>79</v>
      </c>
      <c r="AY297" s="231" t="s">
        <v>151</v>
      </c>
    </row>
    <row r="298" spans="2:65" s="1" customFormat="1" ht="28.9" customHeight="1">
      <c r="B298" s="39"/>
      <c r="C298" s="191" t="s">
        <v>540</v>
      </c>
      <c r="D298" s="191" t="s">
        <v>153</v>
      </c>
      <c r="E298" s="192" t="s">
        <v>541</v>
      </c>
      <c r="F298" s="193" t="s">
        <v>542</v>
      </c>
      <c r="G298" s="194" t="s">
        <v>224</v>
      </c>
      <c r="H298" s="195">
        <v>6.9</v>
      </c>
      <c r="I298" s="196"/>
      <c r="J298" s="197">
        <f>ROUND(I298*H298,2)</f>
        <v>0</v>
      </c>
      <c r="K298" s="193" t="s">
        <v>157</v>
      </c>
      <c r="L298" s="59"/>
      <c r="M298" s="198" t="s">
        <v>21</v>
      </c>
      <c r="N298" s="199" t="s">
        <v>42</v>
      </c>
      <c r="O298" s="40"/>
      <c r="P298" s="200">
        <f>O298*H298</f>
        <v>0</v>
      </c>
      <c r="Q298" s="200">
        <v>0</v>
      </c>
      <c r="R298" s="200">
        <f>Q298*H298</f>
        <v>0</v>
      </c>
      <c r="S298" s="200">
        <v>0.16500000000000001</v>
      </c>
      <c r="T298" s="201">
        <f>S298*H298</f>
        <v>1.1385000000000001</v>
      </c>
      <c r="AR298" s="22" t="s">
        <v>158</v>
      </c>
      <c r="AT298" s="22" t="s">
        <v>153</v>
      </c>
      <c r="AU298" s="22" t="s">
        <v>81</v>
      </c>
      <c r="AY298" s="22" t="s">
        <v>151</v>
      </c>
      <c r="BE298" s="202">
        <f>IF(N298="základní",J298,0)</f>
        <v>0</v>
      </c>
      <c r="BF298" s="202">
        <f>IF(N298="snížená",J298,0)</f>
        <v>0</v>
      </c>
      <c r="BG298" s="202">
        <f>IF(N298="zákl. přenesená",J298,0)</f>
        <v>0</v>
      </c>
      <c r="BH298" s="202">
        <f>IF(N298="sníž. přenesená",J298,0)</f>
        <v>0</v>
      </c>
      <c r="BI298" s="202">
        <f>IF(N298="nulová",J298,0)</f>
        <v>0</v>
      </c>
      <c r="BJ298" s="22" t="s">
        <v>79</v>
      </c>
      <c r="BK298" s="202">
        <f>ROUND(I298*H298,2)</f>
        <v>0</v>
      </c>
      <c r="BL298" s="22" t="s">
        <v>158</v>
      </c>
      <c r="BM298" s="22" t="s">
        <v>543</v>
      </c>
    </row>
    <row r="299" spans="2:65" s="11" customFormat="1">
      <c r="B299" s="206"/>
      <c r="C299" s="207"/>
      <c r="D299" s="208" t="s">
        <v>162</v>
      </c>
      <c r="E299" s="209" t="s">
        <v>21</v>
      </c>
      <c r="F299" s="210" t="s">
        <v>544</v>
      </c>
      <c r="G299" s="207"/>
      <c r="H299" s="211">
        <v>6.9</v>
      </c>
      <c r="I299" s="212"/>
      <c r="J299" s="207"/>
      <c r="K299" s="207"/>
      <c r="L299" s="213"/>
      <c r="M299" s="214"/>
      <c r="N299" s="215"/>
      <c r="O299" s="215"/>
      <c r="P299" s="215"/>
      <c r="Q299" s="215"/>
      <c r="R299" s="215"/>
      <c r="S299" s="215"/>
      <c r="T299" s="216"/>
      <c r="AT299" s="217" t="s">
        <v>162</v>
      </c>
      <c r="AU299" s="217" t="s">
        <v>81</v>
      </c>
      <c r="AV299" s="11" t="s">
        <v>81</v>
      </c>
      <c r="AW299" s="11" t="s">
        <v>35</v>
      </c>
      <c r="AX299" s="11" t="s">
        <v>79</v>
      </c>
      <c r="AY299" s="217" t="s">
        <v>151</v>
      </c>
    </row>
    <row r="300" spans="2:65" s="1" customFormat="1" ht="28.9" customHeight="1">
      <c r="B300" s="39"/>
      <c r="C300" s="191" t="s">
        <v>545</v>
      </c>
      <c r="D300" s="191" t="s">
        <v>153</v>
      </c>
      <c r="E300" s="192" t="s">
        <v>546</v>
      </c>
      <c r="F300" s="193" t="s">
        <v>547</v>
      </c>
      <c r="G300" s="194" t="s">
        <v>156</v>
      </c>
      <c r="H300" s="195">
        <v>1.675</v>
      </c>
      <c r="I300" s="196"/>
      <c r="J300" s="197">
        <f>ROUND(I300*H300,2)</f>
        <v>0</v>
      </c>
      <c r="K300" s="193" t="s">
        <v>157</v>
      </c>
      <c r="L300" s="59"/>
      <c r="M300" s="198" t="s">
        <v>21</v>
      </c>
      <c r="N300" s="199" t="s">
        <v>42</v>
      </c>
      <c r="O300" s="40"/>
      <c r="P300" s="200">
        <f>O300*H300</f>
        <v>0</v>
      </c>
      <c r="Q300" s="200">
        <v>0</v>
      </c>
      <c r="R300" s="200">
        <f>Q300*H300</f>
        <v>0</v>
      </c>
      <c r="S300" s="200">
        <v>2.2000000000000002</v>
      </c>
      <c r="T300" s="201">
        <f>S300*H300</f>
        <v>3.6850000000000005</v>
      </c>
      <c r="AR300" s="22" t="s">
        <v>158</v>
      </c>
      <c r="AT300" s="22" t="s">
        <v>153</v>
      </c>
      <c r="AU300" s="22" t="s">
        <v>81</v>
      </c>
      <c r="AY300" s="22" t="s">
        <v>151</v>
      </c>
      <c r="BE300" s="202">
        <f>IF(N300="základní",J300,0)</f>
        <v>0</v>
      </c>
      <c r="BF300" s="202">
        <f>IF(N300="snížená",J300,0)</f>
        <v>0</v>
      </c>
      <c r="BG300" s="202">
        <f>IF(N300="zákl. přenesená",J300,0)</f>
        <v>0</v>
      </c>
      <c r="BH300" s="202">
        <f>IF(N300="sníž. přenesená",J300,0)</f>
        <v>0</v>
      </c>
      <c r="BI300" s="202">
        <f>IF(N300="nulová",J300,0)</f>
        <v>0</v>
      </c>
      <c r="BJ300" s="22" t="s">
        <v>79</v>
      </c>
      <c r="BK300" s="202">
        <f>ROUND(I300*H300,2)</f>
        <v>0</v>
      </c>
      <c r="BL300" s="22" t="s">
        <v>158</v>
      </c>
      <c r="BM300" s="22" t="s">
        <v>548</v>
      </c>
    </row>
    <row r="301" spans="2:65" s="11" customFormat="1">
      <c r="B301" s="206"/>
      <c r="C301" s="207"/>
      <c r="D301" s="203" t="s">
        <v>162</v>
      </c>
      <c r="E301" s="218" t="s">
        <v>21</v>
      </c>
      <c r="F301" s="219" t="s">
        <v>549</v>
      </c>
      <c r="G301" s="207"/>
      <c r="H301" s="220">
        <v>0.70899999999999996</v>
      </c>
      <c r="I301" s="212"/>
      <c r="J301" s="207"/>
      <c r="K301" s="207"/>
      <c r="L301" s="213"/>
      <c r="M301" s="214"/>
      <c r="N301" s="215"/>
      <c r="O301" s="215"/>
      <c r="P301" s="215"/>
      <c r="Q301" s="215"/>
      <c r="R301" s="215"/>
      <c r="S301" s="215"/>
      <c r="T301" s="216"/>
      <c r="AT301" s="217" t="s">
        <v>162</v>
      </c>
      <c r="AU301" s="217" t="s">
        <v>81</v>
      </c>
      <c r="AV301" s="11" t="s">
        <v>81</v>
      </c>
      <c r="AW301" s="11" t="s">
        <v>35</v>
      </c>
      <c r="AX301" s="11" t="s">
        <v>71</v>
      </c>
      <c r="AY301" s="217" t="s">
        <v>151</v>
      </c>
    </row>
    <row r="302" spans="2:65" s="11" customFormat="1">
      <c r="B302" s="206"/>
      <c r="C302" s="207"/>
      <c r="D302" s="203" t="s">
        <v>162</v>
      </c>
      <c r="E302" s="218" t="s">
        <v>21</v>
      </c>
      <c r="F302" s="219" t="s">
        <v>550</v>
      </c>
      <c r="G302" s="207"/>
      <c r="H302" s="220">
        <v>0.96599999999999997</v>
      </c>
      <c r="I302" s="212"/>
      <c r="J302" s="207"/>
      <c r="K302" s="207"/>
      <c r="L302" s="213"/>
      <c r="M302" s="214"/>
      <c r="N302" s="215"/>
      <c r="O302" s="215"/>
      <c r="P302" s="215"/>
      <c r="Q302" s="215"/>
      <c r="R302" s="215"/>
      <c r="S302" s="215"/>
      <c r="T302" s="216"/>
      <c r="AT302" s="217" t="s">
        <v>162</v>
      </c>
      <c r="AU302" s="217" t="s">
        <v>81</v>
      </c>
      <c r="AV302" s="11" t="s">
        <v>81</v>
      </c>
      <c r="AW302" s="11" t="s">
        <v>35</v>
      </c>
      <c r="AX302" s="11" t="s">
        <v>71</v>
      </c>
      <c r="AY302" s="217" t="s">
        <v>151</v>
      </c>
    </row>
    <row r="303" spans="2:65" s="12" customFormat="1">
      <c r="B303" s="221"/>
      <c r="C303" s="222"/>
      <c r="D303" s="208" t="s">
        <v>162</v>
      </c>
      <c r="E303" s="223" t="s">
        <v>21</v>
      </c>
      <c r="F303" s="224" t="s">
        <v>170</v>
      </c>
      <c r="G303" s="222"/>
      <c r="H303" s="225">
        <v>1.675</v>
      </c>
      <c r="I303" s="226"/>
      <c r="J303" s="222"/>
      <c r="K303" s="222"/>
      <c r="L303" s="227"/>
      <c r="M303" s="228"/>
      <c r="N303" s="229"/>
      <c r="O303" s="229"/>
      <c r="P303" s="229"/>
      <c r="Q303" s="229"/>
      <c r="R303" s="229"/>
      <c r="S303" s="229"/>
      <c r="T303" s="230"/>
      <c r="AT303" s="231" t="s">
        <v>162</v>
      </c>
      <c r="AU303" s="231" t="s">
        <v>81</v>
      </c>
      <c r="AV303" s="12" t="s">
        <v>158</v>
      </c>
      <c r="AW303" s="12" t="s">
        <v>35</v>
      </c>
      <c r="AX303" s="12" t="s">
        <v>79</v>
      </c>
      <c r="AY303" s="231" t="s">
        <v>151</v>
      </c>
    </row>
    <row r="304" spans="2:65" s="1" customFormat="1" ht="20.45" customHeight="1">
      <c r="B304" s="39"/>
      <c r="C304" s="191" t="s">
        <v>551</v>
      </c>
      <c r="D304" s="191" t="s">
        <v>153</v>
      </c>
      <c r="E304" s="192" t="s">
        <v>552</v>
      </c>
      <c r="F304" s="193" t="s">
        <v>553</v>
      </c>
      <c r="G304" s="194" t="s">
        <v>156</v>
      </c>
      <c r="H304" s="195">
        <v>3.7410000000000001</v>
      </c>
      <c r="I304" s="196"/>
      <c r="J304" s="197">
        <f>ROUND(I304*H304,2)</f>
        <v>0</v>
      </c>
      <c r="K304" s="193" t="s">
        <v>157</v>
      </c>
      <c r="L304" s="59"/>
      <c r="M304" s="198" t="s">
        <v>21</v>
      </c>
      <c r="N304" s="199" t="s">
        <v>42</v>
      </c>
      <c r="O304" s="40"/>
      <c r="P304" s="200">
        <f>O304*H304</f>
        <v>0</v>
      </c>
      <c r="Q304" s="200">
        <v>0</v>
      </c>
      <c r="R304" s="200">
        <f>Q304*H304</f>
        <v>0</v>
      </c>
      <c r="S304" s="200">
        <v>1.4</v>
      </c>
      <c r="T304" s="201">
        <f>S304*H304</f>
        <v>5.2374000000000001</v>
      </c>
      <c r="AR304" s="22" t="s">
        <v>158</v>
      </c>
      <c r="AT304" s="22" t="s">
        <v>153</v>
      </c>
      <c r="AU304" s="22" t="s">
        <v>81</v>
      </c>
      <c r="AY304" s="22" t="s">
        <v>151</v>
      </c>
      <c r="BE304" s="202">
        <f>IF(N304="základní",J304,0)</f>
        <v>0</v>
      </c>
      <c r="BF304" s="202">
        <f>IF(N304="snížená",J304,0)</f>
        <v>0</v>
      </c>
      <c r="BG304" s="202">
        <f>IF(N304="zákl. přenesená",J304,0)</f>
        <v>0</v>
      </c>
      <c r="BH304" s="202">
        <f>IF(N304="sníž. přenesená",J304,0)</f>
        <v>0</v>
      </c>
      <c r="BI304" s="202">
        <f>IF(N304="nulová",J304,0)</f>
        <v>0</v>
      </c>
      <c r="BJ304" s="22" t="s">
        <v>79</v>
      </c>
      <c r="BK304" s="202">
        <f>ROUND(I304*H304,2)</f>
        <v>0</v>
      </c>
      <c r="BL304" s="22" t="s">
        <v>158</v>
      </c>
      <c r="BM304" s="22" t="s">
        <v>554</v>
      </c>
    </row>
    <row r="305" spans="2:65" s="11" customFormat="1">
      <c r="B305" s="206"/>
      <c r="C305" s="207"/>
      <c r="D305" s="203" t="s">
        <v>162</v>
      </c>
      <c r="E305" s="218" t="s">
        <v>21</v>
      </c>
      <c r="F305" s="219" t="s">
        <v>555</v>
      </c>
      <c r="G305" s="207"/>
      <c r="H305" s="220">
        <v>2.76</v>
      </c>
      <c r="I305" s="212"/>
      <c r="J305" s="207"/>
      <c r="K305" s="207"/>
      <c r="L305" s="213"/>
      <c r="M305" s="214"/>
      <c r="N305" s="215"/>
      <c r="O305" s="215"/>
      <c r="P305" s="215"/>
      <c r="Q305" s="215"/>
      <c r="R305" s="215"/>
      <c r="S305" s="215"/>
      <c r="T305" s="216"/>
      <c r="AT305" s="217" t="s">
        <v>162</v>
      </c>
      <c r="AU305" s="217" t="s">
        <v>81</v>
      </c>
      <c r="AV305" s="11" t="s">
        <v>81</v>
      </c>
      <c r="AW305" s="11" t="s">
        <v>35</v>
      </c>
      <c r="AX305" s="11" t="s">
        <v>71</v>
      </c>
      <c r="AY305" s="217" t="s">
        <v>151</v>
      </c>
    </row>
    <row r="306" spans="2:65" s="11" customFormat="1">
      <c r="B306" s="206"/>
      <c r="C306" s="207"/>
      <c r="D306" s="203" t="s">
        <v>162</v>
      </c>
      <c r="E306" s="218" t="s">
        <v>21</v>
      </c>
      <c r="F306" s="219" t="s">
        <v>556</v>
      </c>
      <c r="G306" s="207"/>
      <c r="H306" s="220">
        <v>0.98099999999999998</v>
      </c>
      <c r="I306" s="212"/>
      <c r="J306" s="207"/>
      <c r="K306" s="207"/>
      <c r="L306" s="213"/>
      <c r="M306" s="214"/>
      <c r="N306" s="215"/>
      <c r="O306" s="215"/>
      <c r="P306" s="215"/>
      <c r="Q306" s="215"/>
      <c r="R306" s="215"/>
      <c r="S306" s="215"/>
      <c r="T306" s="216"/>
      <c r="AT306" s="217" t="s">
        <v>162</v>
      </c>
      <c r="AU306" s="217" t="s">
        <v>81</v>
      </c>
      <c r="AV306" s="11" t="s">
        <v>81</v>
      </c>
      <c r="AW306" s="11" t="s">
        <v>35</v>
      </c>
      <c r="AX306" s="11" t="s">
        <v>71</v>
      </c>
      <c r="AY306" s="217" t="s">
        <v>151</v>
      </c>
    </row>
    <row r="307" spans="2:65" s="12" customFormat="1">
      <c r="B307" s="221"/>
      <c r="C307" s="222"/>
      <c r="D307" s="208" t="s">
        <v>162</v>
      </c>
      <c r="E307" s="223" t="s">
        <v>21</v>
      </c>
      <c r="F307" s="224" t="s">
        <v>170</v>
      </c>
      <c r="G307" s="222"/>
      <c r="H307" s="225">
        <v>3.7410000000000001</v>
      </c>
      <c r="I307" s="226"/>
      <c r="J307" s="222"/>
      <c r="K307" s="222"/>
      <c r="L307" s="227"/>
      <c r="M307" s="228"/>
      <c r="N307" s="229"/>
      <c r="O307" s="229"/>
      <c r="P307" s="229"/>
      <c r="Q307" s="229"/>
      <c r="R307" s="229"/>
      <c r="S307" s="229"/>
      <c r="T307" s="230"/>
      <c r="AT307" s="231" t="s">
        <v>162</v>
      </c>
      <c r="AU307" s="231" t="s">
        <v>81</v>
      </c>
      <c r="AV307" s="12" t="s">
        <v>158</v>
      </c>
      <c r="AW307" s="12" t="s">
        <v>35</v>
      </c>
      <c r="AX307" s="12" t="s">
        <v>79</v>
      </c>
      <c r="AY307" s="231" t="s">
        <v>151</v>
      </c>
    </row>
    <row r="308" spans="2:65" s="1" customFormat="1" ht="40.15" customHeight="1">
      <c r="B308" s="39"/>
      <c r="C308" s="191" t="s">
        <v>557</v>
      </c>
      <c r="D308" s="191" t="s">
        <v>153</v>
      </c>
      <c r="E308" s="192" t="s">
        <v>558</v>
      </c>
      <c r="F308" s="193" t="s">
        <v>559</v>
      </c>
      <c r="G308" s="194" t="s">
        <v>224</v>
      </c>
      <c r="H308" s="195">
        <v>7.2</v>
      </c>
      <c r="I308" s="196"/>
      <c r="J308" s="197">
        <f>ROUND(I308*H308,2)</f>
        <v>0</v>
      </c>
      <c r="K308" s="193" t="s">
        <v>157</v>
      </c>
      <c r="L308" s="59"/>
      <c r="M308" s="198" t="s">
        <v>21</v>
      </c>
      <c r="N308" s="199" t="s">
        <v>42</v>
      </c>
      <c r="O308" s="40"/>
      <c r="P308" s="200">
        <f>O308*H308</f>
        <v>0</v>
      </c>
      <c r="Q308" s="200">
        <v>0</v>
      </c>
      <c r="R308" s="200">
        <f>Q308*H308</f>
        <v>0</v>
      </c>
      <c r="S308" s="200">
        <v>5.5E-2</v>
      </c>
      <c r="T308" s="201">
        <f>S308*H308</f>
        <v>0.39600000000000002</v>
      </c>
      <c r="AR308" s="22" t="s">
        <v>158</v>
      </c>
      <c r="AT308" s="22" t="s">
        <v>153</v>
      </c>
      <c r="AU308" s="22" t="s">
        <v>81</v>
      </c>
      <c r="AY308" s="22" t="s">
        <v>151</v>
      </c>
      <c r="BE308" s="202">
        <f>IF(N308="základní",J308,0)</f>
        <v>0</v>
      </c>
      <c r="BF308" s="202">
        <f>IF(N308="snížená",J308,0)</f>
        <v>0</v>
      </c>
      <c r="BG308" s="202">
        <f>IF(N308="zákl. přenesená",J308,0)</f>
        <v>0</v>
      </c>
      <c r="BH308" s="202">
        <f>IF(N308="sníž. přenesená",J308,0)</f>
        <v>0</v>
      </c>
      <c r="BI308" s="202">
        <f>IF(N308="nulová",J308,0)</f>
        <v>0</v>
      </c>
      <c r="BJ308" s="22" t="s">
        <v>79</v>
      </c>
      <c r="BK308" s="202">
        <f>ROUND(I308*H308,2)</f>
        <v>0</v>
      </c>
      <c r="BL308" s="22" t="s">
        <v>158</v>
      </c>
      <c r="BM308" s="22" t="s">
        <v>560</v>
      </c>
    </row>
    <row r="309" spans="2:65" s="11" customFormat="1">
      <c r="B309" s="206"/>
      <c r="C309" s="207"/>
      <c r="D309" s="208" t="s">
        <v>162</v>
      </c>
      <c r="E309" s="209" t="s">
        <v>21</v>
      </c>
      <c r="F309" s="210" t="s">
        <v>561</v>
      </c>
      <c r="G309" s="207"/>
      <c r="H309" s="211">
        <v>7.2</v>
      </c>
      <c r="I309" s="212"/>
      <c r="J309" s="207"/>
      <c r="K309" s="207"/>
      <c r="L309" s="213"/>
      <c r="M309" s="214"/>
      <c r="N309" s="215"/>
      <c r="O309" s="215"/>
      <c r="P309" s="215"/>
      <c r="Q309" s="215"/>
      <c r="R309" s="215"/>
      <c r="S309" s="215"/>
      <c r="T309" s="216"/>
      <c r="AT309" s="217" t="s">
        <v>162</v>
      </c>
      <c r="AU309" s="217" t="s">
        <v>81</v>
      </c>
      <c r="AV309" s="11" t="s">
        <v>81</v>
      </c>
      <c r="AW309" s="11" t="s">
        <v>35</v>
      </c>
      <c r="AX309" s="11" t="s">
        <v>79</v>
      </c>
      <c r="AY309" s="217" t="s">
        <v>151</v>
      </c>
    </row>
    <row r="310" spans="2:65" s="1" customFormat="1" ht="40.15" customHeight="1">
      <c r="B310" s="39"/>
      <c r="C310" s="191" t="s">
        <v>562</v>
      </c>
      <c r="D310" s="191" t="s">
        <v>153</v>
      </c>
      <c r="E310" s="192" t="s">
        <v>563</v>
      </c>
      <c r="F310" s="193" t="s">
        <v>564</v>
      </c>
      <c r="G310" s="194" t="s">
        <v>224</v>
      </c>
      <c r="H310" s="195">
        <v>7.01</v>
      </c>
      <c r="I310" s="196"/>
      <c r="J310" s="197">
        <f>ROUND(I310*H310,2)</f>
        <v>0</v>
      </c>
      <c r="K310" s="193" t="s">
        <v>157</v>
      </c>
      <c r="L310" s="59"/>
      <c r="M310" s="198" t="s">
        <v>21</v>
      </c>
      <c r="N310" s="199" t="s">
        <v>42</v>
      </c>
      <c r="O310" s="40"/>
      <c r="P310" s="200">
        <f>O310*H310</f>
        <v>0</v>
      </c>
      <c r="Q310" s="200">
        <v>0</v>
      </c>
      <c r="R310" s="200">
        <f>Q310*H310</f>
        <v>0</v>
      </c>
      <c r="S310" s="200">
        <v>0.54500000000000004</v>
      </c>
      <c r="T310" s="201">
        <f>S310*H310</f>
        <v>3.8204500000000001</v>
      </c>
      <c r="AR310" s="22" t="s">
        <v>158</v>
      </c>
      <c r="AT310" s="22" t="s">
        <v>153</v>
      </c>
      <c r="AU310" s="22" t="s">
        <v>81</v>
      </c>
      <c r="AY310" s="22" t="s">
        <v>151</v>
      </c>
      <c r="BE310" s="202">
        <f>IF(N310="základní",J310,0)</f>
        <v>0</v>
      </c>
      <c r="BF310" s="202">
        <f>IF(N310="snížená",J310,0)</f>
        <v>0</v>
      </c>
      <c r="BG310" s="202">
        <f>IF(N310="zákl. přenesená",J310,0)</f>
        <v>0</v>
      </c>
      <c r="BH310" s="202">
        <f>IF(N310="sníž. přenesená",J310,0)</f>
        <v>0</v>
      </c>
      <c r="BI310" s="202">
        <f>IF(N310="nulová",J310,0)</f>
        <v>0</v>
      </c>
      <c r="BJ310" s="22" t="s">
        <v>79</v>
      </c>
      <c r="BK310" s="202">
        <f>ROUND(I310*H310,2)</f>
        <v>0</v>
      </c>
      <c r="BL310" s="22" t="s">
        <v>158</v>
      </c>
      <c r="BM310" s="22" t="s">
        <v>565</v>
      </c>
    </row>
    <row r="311" spans="2:65" s="11" customFormat="1">
      <c r="B311" s="206"/>
      <c r="C311" s="207"/>
      <c r="D311" s="208" t="s">
        <v>162</v>
      </c>
      <c r="E311" s="209" t="s">
        <v>21</v>
      </c>
      <c r="F311" s="210" t="s">
        <v>566</v>
      </c>
      <c r="G311" s="207"/>
      <c r="H311" s="211">
        <v>7.01</v>
      </c>
      <c r="I311" s="212"/>
      <c r="J311" s="207"/>
      <c r="K311" s="207"/>
      <c r="L311" s="213"/>
      <c r="M311" s="214"/>
      <c r="N311" s="215"/>
      <c r="O311" s="215"/>
      <c r="P311" s="215"/>
      <c r="Q311" s="215"/>
      <c r="R311" s="215"/>
      <c r="S311" s="215"/>
      <c r="T311" s="216"/>
      <c r="AT311" s="217" t="s">
        <v>162</v>
      </c>
      <c r="AU311" s="217" t="s">
        <v>81</v>
      </c>
      <c r="AV311" s="11" t="s">
        <v>81</v>
      </c>
      <c r="AW311" s="11" t="s">
        <v>35</v>
      </c>
      <c r="AX311" s="11" t="s">
        <v>79</v>
      </c>
      <c r="AY311" s="217" t="s">
        <v>151</v>
      </c>
    </row>
    <row r="312" spans="2:65" s="1" customFormat="1" ht="28.9" customHeight="1">
      <c r="B312" s="39"/>
      <c r="C312" s="191" t="s">
        <v>567</v>
      </c>
      <c r="D312" s="191" t="s">
        <v>153</v>
      </c>
      <c r="E312" s="192" t="s">
        <v>568</v>
      </c>
      <c r="F312" s="193" t="s">
        <v>569</v>
      </c>
      <c r="G312" s="194" t="s">
        <v>224</v>
      </c>
      <c r="H312" s="195">
        <v>1.5620000000000001</v>
      </c>
      <c r="I312" s="196"/>
      <c r="J312" s="197">
        <f>ROUND(I312*H312,2)</f>
        <v>0</v>
      </c>
      <c r="K312" s="193" t="s">
        <v>157</v>
      </c>
      <c r="L312" s="59"/>
      <c r="M312" s="198" t="s">
        <v>21</v>
      </c>
      <c r="N312" s="199" t="s">
        <v>42</v>
      </c>
      <c r="O312" s="40"/>
      <c r="P312" s="200">
        <f>O312*H312</f>
        <v>0</v>
      </c>
      <c r="Q312" s="200">
        <v>0</v>
      </c>
      <c r="R312" s="200">
        <f>Q312*H312</f>
        <v>0</v>
      </c>
      <c r="S312" s="200">
        <v>3.7999999999999999E-2</v>
      </c>
      <c r="T312" s="201">
        <f>S312*H312</f>
        <v>5.9355999999999999E-2</v>
      </c>
      <c r="AR312" s="22" t="s">
        <v>158</v>
      </c>
      <c r="AT312" s="22" t="s">
        <v>153</v>
      </c>
      <c r="AU312" s="22" t="s">
        <v>81</v>
      </c>
      <c r="AY312" s="22" t="s">
        <v>151</v>
      </c>
      <c r="BE312" s="202">
        <f>IF(N312="základní",J312,0)</f>
        <v>0</v>
      </c>
      <c r="BF312" s="202">
        <f>IF(N312="snížená",J312,0)</f>
        <v>0</v>
      </c>
      <c r="BG312" s="202">
        <f>IF(N312="zákl. přenesená",J312,0)</f>
        <v>0</v>
      </c>
      <c r="BH312" s="202">
        <f>IF(N312="sníž. přenesená",J312,0)</f>
        <v>0</v>
      </c>
      <c r="BI312" s="202">
        <f>IF(N312="nulová",J312,0)</f>
        <v>0</v>
      </c>
      <c r="BJ312" s="22" t="s">
        <v>79</v>
      </c>
      <c r="BK312" s="202">
        <f>ROUND(I312*H312,2)</f>
        <v>0</v>
      </c>
      <c r="BL312" s="22" t="s">
        <v>158</v>
      </c>
      <c r="BM312" s="22" t="s">
        <v>570</v>
      </c>
    </row>
    <row r="313" spans="2:65" s="1" customFormat="1" ht="27">
      <c r="B313" s="39"/>
      <c r="C313" s="61"/>
      <c r="D313" s="203" t="s">
        <v>160</v>
      </c>
      <c r="E313" s="61"/>
      <c r="F313" s="204" t="s">
        <v>571</v>
      </c>
      <c r="G313" s="61"/>
      <c r="H313" s="61"/>
      <c r="I313" s="161"/>
      <c r="J313" s="61"/>
      <c r="K313" s="61"/>
      <c r="L313" s="59"/>
      <c r="M313" s="205"/>
      <c r="N313" s="40"/>
      <c r="O313" s="40"/>
      <c r="P313" s="40"/>
      <c r="Q313" s="40"/>
      <c r="R313" s="40"/>
      <c r="S313" s="40"/>
      <c r="T313" s="76"/>
      <c r="AT313" s="22" t="s">
        <v>160</v>
      </c>
      <c r="AU313" s="22" t="s">
        <v>81</v>
      </c>
    </row>
    <row r="314" spans="2:65" s="11" customFormat="1">
      <c r="B314" s="206"/>
      <c r="C314" s="207"/>
      <c r="D314" s="208" t="s">
        <v>162</v>
      </c>
      <c r="E314" s="209" t="s">
        <v>21</v>
      </c>
      <c r="F314" s="210" t="s">
        <v>572</v>
      </c>
      <c r="G314" s="207"/>
      <c r="H314" s="211">
        <v>1.5620000000000001</v>
      </c>
      <c r="I314" s="212"/>
      <c r="J314" s="207"/>
      <c r="K314" s="207"/>
      <c r="L314" s="213"/>
      <c r="M314" s="214"/>
      <c r="N314" s="215"/>
      <c r="O314" s="215"/>
      <c r="P314" s="215"/>
      <c r="Q314" s="215"/>
      <c r="R314" s="215"/>
      <c r="S314" s="215"/>
      <c r="T314" s="216"/>
      <c r="AT314" s="217" t="s">
        <v>162</v>
      </c>
      <c r="AU314" s="217" t="s">
        <v>81</v>
      </c>
      <c r="AV314" s="11" t="s">
        <v>81</v>
      </c>
      <c r="AW314" s="11" t="s">
        <v>35</v>
      </c>
      <c r="AX314" s="11" t="s">
        <v>79</v>
      </c>
      <c r="AY314" s="217" t="s">
        <v>151</v>
      </c>
    </row>
    <row r="315" spans="2:65" s="1" customFormat="1" ht="28.9" customHeight="1">
      <c r="B315" s="39"/>
      <c r="C315" s="191" t="s">
        <v>573</v>
      </c>
      <c r="D315" s="191" t="s">
        <v>153</v>
      </c>
      <c r="E315" s="192" t="s">
        <v>574</v>
      </c>
      <c r="F315" s="193" t="s">
        <v>575</v>
      </c>
      <c r="G315" s="194" t="s">
        <v>224</v>
      </c>
      <c r="H315" s="195">
        <v>29.141999999999999</v>
      </c>
      <c r="I315" s="196"/>
      <c r="J315" s="197">
        <f>ROUND(I315*H315,2)</f>
        <v>0</v>
      </c>
      <c r="K315" s="193" t="s">
        <v>157</v>
      </c>
      <c r="L315" s="59"/>
      <c r="M315" s="198" t="s">
        <v>21</v>
      </c>
      <c r="N315" s="199" t="s">
        <v>42</v>
      </c>
      <c r="O315" s="40"/>
      <c r="P315" s="200">
        <f>O315*H315</f>
        <v>0</v>
      </c>
      <c r="Q315" s="200">
        <v>0</v>
      </c>
      <c r="R315" s="200">
        <f>Q315*H315</f>
        <v>0</v>
      </c>
      <c r="S315" s="200">
        <v>6.7000000000000004E-2</v>
      </c>
      <c r="T315" s="201">
        <f>S315*H315</f>
        <v>1.9525140000000001</v>
      </c>
      <c r="AR315" s="22" t="s">
        <v>158</v>
      </c>
      <c r="AT315" s="22" t="s">
        <v>153</v>
      </c>
      <c r="AU315" s="22" t="s">
        <v>81</v>
      </c>
      <c r="AY315" s="22" t="s">
        <v>151</v>
      </c>
      <c r="BE315" s="202">
        <f>IF(N315="základní",J315,0)</f>
        <v>0</v>
      </c>
      <c r="BF315" s="202">
        <f>IF(N315="snížená",J315,0)</f>
        <v>0</v>
      </c>
      <c r="BG315" s="202">
        <f>IF(N315="zákl. přenesená",J315,0)</f>
        <v>0</v>
      </c>
      <c r="BH315" s="202">
        <f>IF(N315="sníž. přenesená",J315,0)</f>
        <v>0</v>
      </c>
      <c r="BI315" s="202">
        <f>IF(N315="nulová",J315,0)</f>
        <v>0</v>
      </c>
      <c r="BJ315" s="22" t="s">
        <v>79</v>
      </c>
      <c r="BK315" s="202">
        <f>ROUND(I315*H315,2)</f>
        <v>0</v>
      </c>
      <c r="BL315" s="22" t="s">
        <v>158</v>
      </c>
      <c r="BM315" s="22" t="s">
        <v>576</v>
      </c>
    </row>
    <row r="316" spans="2:65" s="1" customFormat="1" ht="27">
      <c r="B316" s="39"/>
      <c r="C316" s="61"/>
      <c r="D316" s="203" t="s">
        <v>160</v>
      </c>
      <c r="E316" s="61"/>
      <c r="F316" s="204" t="s">
        <v>571</v>
      </c>
      <c r="G316" s="61"/>
      <c r="H316" s="61"/>
      <c r="I316" s="161"/>
      <c r="J316" s="61"/>
      <c r="K316" s="61"/>
      <c r="L316" s="59"/>
      <c r="M316" s="205"/>
      <c r="N316" s="40"/>
      <c r="O316" s="40"/>
      <c r="P316" s="40"/>
      <c r="Q316" s="40"/>
      <c r="R316" s="40"/>
      <c r="S316" s="40"/>
      <c r="T316" s="76"/>
      <c r="AT316" s="22" t="s">
        <v>160</v>
      </c>
      <c r="AU316" s="22" t="s">
        <v>81</v>
      </c>
    </row>
    <row r="317" spans="2:65" s="11" customFormat="1">
      <c r="B317" s="206"/>
      <c r="C317" s="207"/>
      <c r="D317" s="203" t="s">
        <v>162</v>
      </c>
      <c r="E317" s="218" t="s">
        <v>21</v>
      </c>
      <c r="F317" s="219" t="s">
        <v>577</v>
      </c>
      <c r="G317" s="207"/>
      <c r="H317" s="220">
        <v>8.74</v>
      </c>
      <c r="I317" s="212"/>
      <c r="J317" s="207"/>
      <c r="K317" s="207"/>
      <c r="L317" s="213"/>
      <c r="M317" s="214"/>
      <c r="N317" s="215"/>
      <c r="O317" s="215"/>
      <c r="P317" s="215"/>
      <c r="Q317" s="215"/>
      <c r="R317" s="215"/>
      <c r="S317" s="215"/>
      <c r="T317" s="216"/>
      <c r="AT317" s="217" t="s">
        <v>162</v>
      </c>
      <c r="AU317" s="217" t="s">
        <v>81</v>
      </c>
      <c r="AV317" s="11" t="s">
        <v>81</v>
      </c>
      <c r="AW317" s="11" t="s">
        <v>35</v>
      </c>
      <c r="AX317" s="11" t="s">
        <v>71</v>
      </c>
      <c r="AY317" s="217" t="s">
        <v>151</v>
      </c>
    </row>
    <row r="318" spans="2:65" s="11" customFormat="1">
      <c r="B318" s="206"/>
      <c r="C318" s="207"/>
      <c r="D318" s="203" t="s">
        <v>162</v>
      </c>
      <c r="E318" s="218" t="s">
        <v>21</v>
      </c>
      <c r="F318" s="219" t="s">
        <v>578</v>
      </c>
      <c r="G318" s="207"/>
      <c r="H318" s="220">
        <v>9.202</v>
      </c>
      <c r="I318" s="212"/>
      <c r="J318" s="207"/>
      <c r="K318" s="207"/>
      <c r="L318" s="213"/>
      <c r="M318" s="214"/>
      <c r="N318" s="215"/>
      <c r="O318" s="215"/>
      <c r="P318" s="215"/>
      <c r="Q318" s="215"/>
      <c r="R318" s="215"/>
      <c r="S318" s="215"/>
      <c r="T318" s="216"/>
      <c r="AT318" s="217" t="s">
        <v>162</v>
      </c>
      <c r="AU318" s="217" t="s">
        <v>81</v>
      </c>
      <c r="AV318" s="11" t="s">
        <v>81</v>
      </c>
      <c r="AW318" s="11" t="s">
        <v>35</v>
      </c>
      <c r="AX318" s="11" t="s">
        <v>71</v>
      </c>
      <c r="AY318" s="217" t="s">
        <v>151</v>
      </c>
    </row>
    <row r="319" spans="2:65" s="11" customFormat="1">
      <c r="B319" s="206"/>
      <c r="C319" s="207"/>
      <c r="D319" s="203" t="s">
        <v>162</v>
      </c>
      <c r="E319" s="218" t="s">
        <v>21</v>
      </c>
      <c r="F319" s="219" t="s">
        <v>579</v>
      </c>
      <c r="G319" s="207"/>
      <c r="H319" s="220">
        <v>11.2</v>
      </c>
      <c r="I319" s="212"/>
      <c r="J319" s="207"/>
      <c r="K319" s="207"/>
      <c r="L319" s="213"/>
      <c r="M319" s="214"/>
      <c r="N319" s="215"/>
      <c r="O319" s="215"/>
      <c r="P319" s="215"/>
      <c r="Q319" s="215"/>
      <c r="R319" s="215"/>
      <c r="S319" s="215"/>
      <c r="T319" s="216"/>
      <c r="AT319" s="217" t="s">
        <v>162</v>
      </c>
      <c r="AU319" s="217" t="s">
        <v>81</v>
      </c>
      <c r="AV319" s="11" t="s">
        <v>81</v>
      </c>
      <c r="AW319" s="11" t="s">
        <v>35</v>
      </c>
      <c r="AX319" s="11" t="s">
        <v>71</v>
      </c>
      <c r="AY319" s="217" t="s">
        <v>151</v>
      </c>
    </row>
    <row r="320" spans="2:65" s="12" customFormat="1">
      <c r="B320" s="221"/>
      <c r="C320" s="222"/>
      <c r="D320" s="208" t="s">
        <v>162</v>
      </c>
      <c r="E320" s="223" t="s">
        <v>21</v>
      </c>
      <c r="F320" s="224" t="s">
        <v>170</v>
      </c>
      <c r="G320" s="222"/>
      <c r="H320" s="225">
        <v>29.141999999999999</v>
      </c>
      <c r="I320" s="226"/>
      <c r="J320" s="222"/>
      <c r="K320" s="222"/>
      <c r="L320" s="227"/>
      <c r="M320" s="228"/>
      <c r="N320" s="229"/>
      <c r="O320" s="229"/>
      <c r="P320" s="229"/>
      <c r="Q320" s="229"/>
      <c r="R320" s="229"/>
      <c r="S320" s="229"/>
      <c r="T320" s="230"/>
      <c r="AT320" s="231" t="s">
        <v>162</v>
      </c>
      <c r="AU320" s="231" t="s">
        <v>81</v>
      </c>
      <c r="AV320" s="12" t="s">
        <v>158</v>
      </c>
      <c r="AW320" s="12" t="s">
        <v>35</v>
      </c>
      <c r="AX320" s="12" t="s">
        <v>79</v>
      </c>
      <c r="AY320" s="231" t="s">
        <v>151</v>
      </c>
    </row>
    <row r="321" spans="2:65" s="1" customFormat="1" ht="40.15" customHeight="1">
      <c r="B321" s="39"/>
      <c r="C321" s="191" t="s">
        <v>580</v>
      </c>
      <c r="D321" s="191" t="s">
        <v>153</v>
      </c>
      <c r="E321" s="192" t="s">
        <v>581</v>
      </c>
      <c r="F321" s="193" t="s">
        <v>582</v>
      </c>
      <c r="G321" s="194" t="s">
        <v>275</v>
      </c>
      <c r="H321" s="195">
        <v>1</v>
      </c>
      <c r="I321" s="196"/>
      <c r="J321" s="197">
        <f>ROUND(I321*H321,2)</f>
        <v>0</v>
      </c>
      <c r="K321" s="193" t="s">
        <v>157</v>
      </c>
      <c r="L321" s="59"/>
      <c r="M321" s="198" t="s">
        <v>21</v>
      </c>
      <c r="N321" s="199" t="s">
        <v>42</v>
      </c>
      <c r="O321" s="40"/>
      <c r="P321" s="200">
        <f>O321*H321</f>
        <v>0</v>
      </c>
      <c r="Q321" s="200">
        <v>0</v>
      </c>
      <c r="R321" s="200">
        <f>Q321*H321</f>
        <v>0</v>
      </c>
      <c r="S321" s="200">
        <v>0.124</v>
      </c>
      <c r="T321" s="201">
        <f>S321*H321</f>
        <v>0.124</v>
      </c>
      <c r="AR321" s="22" t="s">
        <v>158</v>
      </c>
      <c r="AT321" s="22" t="s">
        <v>153</v>
      </c>
      <c r="AU321" s="22" t="s">
        <v>81</v>
      </c>
      <c r="AY321" s="22" t="s">
        <v>151</v>
      </c>
      <c r="BE321" s="202">
        <f>IF(N321="základní",J321,0)</f>
        <v>0</v>
      </c>
      <c r="BF321" s="202">
        <f>IF(N321="snížená",J321,0)</f>
        <v>0</v>
      </c>
      <c r="BG321" s="202">
        <f>IF(N321="zákl. přenesená",J321,0)</f>
        <v>0</v>
      </c>
      <c r="BH321" s="202">
        <f>IF(N321="sníž. přenesená",J321,0)</f>
        <v>0</v>
      </c>
      <c r="BI321" s="202">
        <f>IF(N321="nulová",J321,0)</f>
        <v>0</v>
      </c>
      <c r="BJ321" s="22" t="s">
        <v>79</v>
      </c>
      <c r="BK321" s="202">
        <f>ROUND(I321*H321,2)</f>
        <v>0</v>
      </c>
      <c r="BL321" s="22" t="s">
        <v>158</v>
      </c>
      <c r="BM321" s="22" t="s">
        <v>583</v>
      </c>
    </row>
    <row r="322" spans="2:65" s="1" customFormat="1" ht="40.15" customHeight="1">
      <c r="B322" s="39"/>
      <c r="C322" s="191" t="s">
        <v>584</v>
      </c>
      <c r="D322" s="191" t="s">
        <v>153</v>
      </c>
      <c r="E322" s="192" t="s">
        <v>585</v>
      </c>
      <c r="F322" s="193" t="s">
        <v>586</v>
      </c>
      <c r="G322" s="194" t="s">
        <v>156</v>
      </c>
      <c r="H322" s="195">
        <v>1.6479999999999999</v>
      </c>
      <c r="I322" s="196"/>
      <c r="J322" s="197">
        <f>ROUND(I322*H322,2)</f>
        <v>0</v>
      </c>
      <c r="K322" s="193" t="s">
        <v>157</v>
      </c>
      <c r="L322" s="59"/>
      <c r="M322" s="198" t="s">
        <v>21</v>
      </c>
      <c r="N322" s="199" t="s">
        <v>42</v>
      </c>
      <c r="O322" s="40"/>
      <c r="P322" s="200">
        <f>O322*H322</f>
        <v>0</v>
      </c>
      <c r="Q322" s="200">
        <v>0</v>
      </c>
      <c r="R322" s="200">
        <f>Q322*H322</f>
        <v>0</v>
      </c>
      <c r="S322" s="200">
        <v>1.8</v>
      </c>
      <c r="T322" s="201">
        <f>S322*H322</f>
        <v>2.9663999999999997</v>
      </c>
      <c r="AR322" s="22" t="s">
        <v>158</v>
      </c>
      <c r="AT322" s="22" t="s">
        <v>153</v>
      </c>
      <c r="AU322" s="22" t="s">
        <v>81</v>
      </c>
      <c r="AY322" s="22" t="s">
        <v>151</v>
      </c>
      <c r="BE322" s="202">
        <f>IF(N322="základní",J322,0)</f>
        <v>0</v>
      </c>
      <c r="BF322" s="202">
        <f>IF(N322="snížená",J322,0)</f>
        <v>0</v>
      </c>
      <c r="BG322" s="202">
        <f>IF(N322="zákl. přenesená",J322,0)</f>
        <v>0</v>
      </c>
      <c r="BH322" s="202">
        <f>IF(N322="sníž. přenesená",J322,0)</f>
        <v>0</v>
      </c>
      <c r="BI322" s="202">
        <f>IF(N322="nulová",J322,0)</f>
        <v>0</v>
      </c>
      <c r="BJ322" s="22" t="s">
        <v>79</v>
      </c>
      <c r="BK322" s="202">
        <f>ROUND(I322*H322,2)</f>
        <v>0</v>
      </c>
      <c r="BL322" s="22" t="s">
        <v>158</v>
      </c>
      <c r="BM322" s="22" t="s">
        <v>587</v>
      </c>
    </row>
    <row r="323" spans="2:65" s="11" customFormat="1">
      <c r="B323" s="206"/>
      <c r="C323" s="207"/>
      <c r="D323" s="208" t="s">
        <v>162</v>
      </c>
      <c r="E323" s="209" t="s">
        <v>21</v>
      </c>
      <c r="F323" s="210" t="s">
        <v>588</v>
      </c>
      <c r="G323" s="207"/>
      <c r="H323" s="211">
        <v>1.6479999999999999</v>
      </c>
      <c r="I323" s="212"/>
      <c r="J323" s="207"/>
      <c r="K323" s="207"/>
      <c r="L323" s="213"/>
      <c r="M323" s="214"/>
      <c r="N323" s="215"/>
      <c r="O323" s="215"/>
      <c r="P323" s="215"/>
      <c r="Q323" s="215"/>
      <c r="R323" s="215"/>
      <c r="S323" s="215"/>
      <c r="T323" s="216"/>
      <c r="AT323" s="217" t="s">
        <v>162</v>
      </c>
      <c r="AU323" s="217" t="s">
        <v>81</v>
      </c>
      <c r="AV323" s="11" t="s">
        <v>81</v>
      </c>
      <c r="AW323" s="11" t="s">
        <v>35</v>
      </c>
      <c r="AX323" s="11" t="s">
        <v>79</v>
      </c>
      <c r="AY323" s="217" t="s">
        <v>151</v>
      </c>
    </row>
    <row r="324" spans="2:65" s="1" customFormat="1" ht="28.9" customHeight="1">
      <c r="B324" s="39"/>
      <c r="C324" s="191" t="s">
        <v>589</v>
      </c>
      <c r="D324" s="191" t="s">
        <v>153</v>
      </c>
      <c r="E324" s="192" t="s">
        <v>590</v>
      </c>
      <c r="F324" s="193" t="s">
        <v>591</v>
      </c>
      <c r="G324" s="194" t="s">
        <v>405</v>
      </c>
      <c r="H324" s="195">
        <v>8.8000000000000007</v>
      </c>
      <c r="I324" s="196"/>
      <c r="J324" s="197">
        <f>ROUND(I324*H324,2)</f>
        <v>0</v>
      </c>
      <c r="K324" s="193" t="s">
        <v>157</v>
      </c>
      <c r="L324" s="59"/>
      <c r="M324" s="198" t="s">
        <v>21</v>
      </c>
      <c r="N324" s="199" t="s">
        <v>42</v>
      </c>
      <c r="O324" s="40"/>
      <c r="P324" s="200">
        <f>O324*H324</f>
        <v>0</v>
      </c>
      <c r="Q324" s="200">
        <v>0</v>
      </c>
      <c r="R324" s="200">
        <f>Q324*H324</f>
        <v>0</v>
      </c>
      <c r="S324" s="200">
        <v>7.1999999999999995E-2</v>
      </c>
      <c r="T324" s="201">
        <f>S324*H324</f>
        <v>0.63360000000000005</v>
      </c>
      <c r="AR324" s="22" t="s">
        <v>158</v>
      </c>
      <c r="AT324" s="22" t="s">
        <v>153</v>
      </c>
      <c r="AU324" s="22" t="s">
        <v>81</v>
      </c>
      <c r="AY324" s="22" t="s">
        <v>151</v>
      </c>
      <c r="BE324" s="202">
        <f>IF(N324="základní",J324,0)</f>
        <v>0</v>
      </c>
      <c r="BF324" s="202">
        <f>IF(N324="snížená",J324,0)</f>
        <v>0</v>
      </c>
      <c r="BG324" s="202">
        <f>IF(N324="zákl. přenesená",J324,0)</f>
        <v>0</v>
      </c>
      <c r="BH324" s="202">
        <f>IF(N324="sníž. přenesená",J324,0)</f>
        <v>0</v>
      </c>
      <c r="BI324" s="202">
        <f>IF(N324="nulová",J324,0)</f>
        <v>0</v>
      </c>
      <c r="BJ324" s="22" t="s">
        <v>79</v>
      </c>
      <c r="BK324" s="202">
        <f>ROUND(I324*H324,2)</f>
        <v>0</v>
      </c>
      <c r="BL324" s="22" t="s">
        <v>158</v>
      </c>
      <c r="BM324" s="22" t="s">
        <v>592</v>
      </c>
    </row>
    <row r="325" spans="2:65" s="1" customFormat="1" ht="40.5">
      <c r="B325" s="39"/>
      <c r="C325" s="61"/>
      <c r="D325" s="203" t="s">
        <v>160</v>
      </c>
      <c r="E325" s="61"/>
      <c r="F325" s="204" t="s">
        <v>593</v>
      </c>
      <c r="G325" s="61"/>
      <c r="H325" s="61"/>
      <c r="I325" s="161"/>
      <c r="J325" s="61"/>
      <c r="K325" s="61"/>
      <c r="L325" s="59"/>
      <c r="M325" s="205"/>
      <c r="N325" s="40"/>
      <c r="O325" s="40"/>
      <c r="P325" s="40"/>
      <c r="Q325" s="40"/>
      <c r="R325" s="40"/>
      <c r="S325" s="40"/>
      <c r="T325" s="76"/>
      <c r="AT325" s="22" t="s">
        <v>160</v>
      </c>
      <c r="AU325" s="22" t="s">
        <v>81</v>
      </c>
    </row>
    <row r="326" spans="2:65" s="11" customFormat="1">
      <c r="B326" s="206"/>
      <c r="C326" s="207"/>
      <c r="D326" s="208" t="s">
        <v>162</v>
      </c>
      <c r="E326" s="209" t="s">
        <v>21</v>
      </c>
      <c r="F326" s="210" t="s">
        <v>594</v>
      </c>
      <c r="G326" s="207"/>
      <c r="H326" s="211">
        <v>8.8000000000000007</v>
      </c>
      <c r="I326" s="212"/>
      <c r="J326" s="207"/>
      <c r="K326" s="207"/>
      <c r="L326" s="213"/>
      <c r="M326" s="214"/>
      <c r="N326" s="215"/>
      <c r="O326" s="215"/>
      <c r="P326" s="215"/>
      <c r="Q326" s="215"/>
      <c r="R326" s="215"/>
      <c r="S326" s="215"/>
      <c r="T326" s="216"/>
      <c r="AT326" s="217" t="s">
        <v>162</v>
      </c>
      <c r="AU326" s="217" t="s">
        <v>81</v>
      </c>
      <c r="AV326" s="11" t="s">
        <v>81</v>
      </c>
      <c r="AW326" s="11" t="s">
        <v>35</v>
      </c>
      <c r="AX326" s="11" t="s">
        <v>79</v>
      </c>
      <c r="AY326" s="217" t="s">
        <v>151</v>
      </c>
    </row>
    <row r="327" spans="2:65" s="1" customFormat="1" ht="28.9" customHeight="1">
      <c r="B327" s="39"/>
      <c r="C327" s="191" t="s">
        <v>595</v>
      </c>
      <c r="D327" s="191" t="s">
        <v>153</v>
      </c>
      <c r="E327" s="192" t="s">
        <v>596</v>
      </c>
      <c r="F327" s="193" t="s">
        <v>597</v>
      </c>
      <c r="G327" s="194" t="s">
        <v>405</v>
      </c>
      <c r="H327" s="195">
        <v>3.15</v>
      </c>
      <c r="I327" s="196"/>
      <c r="J327" s="197">
        <f>ROUND(I327*H327,2)</f>
        <v>0</v>
      </c>
      <c r="K327" s="193" t="s">
        <v>157</v>
      </c>
      <c r="L327" s="59"/>
      <c r="M327" s="198" t="s">
        <v>21</v>
      </c>
      <c r="N327" s="199" t="s">
        <v>42</v>
      </c>
      <c r="O327" s="40"/>
      <c r="P327" s="200">
        <f>O327*H327</f>
        <v>0</v>
      </c>
      <c r="Q327" s="200">
        <v>0</v>
      </c>
      <c r="R327" s="200">
        <f>Q327*H327</f>
        <v>0</v>
      </c>
      <c r="S327" s="200">
        <v>5.3999999999999999E-2</v>
      </c>
      <c r="T327" s="201">
        <f>S327*H327</f>
        <v>0.1701</v>
      </c>
      <c r="AR327" s="22" t="s">
        <v>158</v>
      </c>
      <c r="AT327" s="22" t="s">
        <v>153</v>
      </c>
      <c r="AU327" s="22" t="s">
        <v>81</v>
      </c>
      <c r="AY327" s="22" t="s">
        <v>151</v>
      </c>
      <c r="BE327" s="202">
        <f>IF(N327="základní",J327,0)</f>
        <v>0</v>
      </c>
      <c r="BF327" s="202">
        <f>IF(N327="snížená",J327,0)</f>
        <v>0</v>
      </c>
      <c r="BG327" s="202">
        <f>IF(N327="zákl. přenesená",J327,0)</f>
        <v>0</v>
      </c>
      <c r="BH327" s="202">
        <f>IF(N327="sníž. přenesená",J327,0)</f>
        <v>0</v>
      </c>
      <c r="BI327" s="202">
        <f>IF(N327="nulová",J327,0)</f>
        <v>0</v>
      </c>
      <c r="BJ327" s="22" t="s">
        <v>79</v>
      </c>
      <c r="BK327" s="202">
        <f>ROUND(I327*H327,2)</f>
        <v>0</v>
      </c>
      <c r="BL327" s="22" t="s">
        <v>158</v>
      </c>
      <c r="BM327" s="22" t="s">
        <v>598</v>
      </c>
    </row>
    <row r="328" spans="2:65" s="11" customFormat="1">
      <c r="B328" s="206"/>
      <c r="C328" s="207"/>
      <c r="D328" s="208" t="s">
        <v>162</v>
      </c>
      <c r="E328" s="209" t="s">
        <v>21</v>
      </c>
      <c r="F328" s="210" t="s">
        <v>599</v>
      </c>
      <c r="G328" s="207"/>
      <c r="H328" s="211">
        <v>3.15</v>
      </c>
      <c r="I328" s="212"/>
      <c r="J328" s="207"/>
      <c r="K328" s="207"/>
      <c r="L328" s="213"/>
      <c r="M328" s="214"/>
      <c r="N328" s="215"/>
      <c r="O328" s="215"/>
      <c r="P328" s="215"/>
      <c r="Q328" s="215"/>
      <c r="R328" s="215"/>
      <c r="S328" s="215"/>
      <c r="T328" s="216"/>
      <c r="AT328" s="217" t="s">
        <v>162</v>
      </c>
      <c r="AU328" s="217" t="s">
        <v>81</v>
      </c>
      <c r="AV328" s="11" t="s">
        <v>81</v>
      </c>
      <c r="AW328" s="11" t="s">
        <v>35</v>
      </c>
      <c r="AX328" s="11" t="s">
        <v>79</v>
      </c>
      <c r="AY328" s="217" t="s">
        <v>151</v>
      </c>
    </row>
    <row r="329" spans="2:65" s="1" customFormat="1" ht="28.9" customHeight="1">
      <c r="B329" s="39"/>
      <c r="C329" s="191" t="s">
        <v>600</v>
      </c>
      <c r="D329" s="191" t="s">
        <v>153</v>
      </c>
      <c r="E329" s="192" t="s">
        <v>601</v>
      </c>
      <c r="F329" s="193" t="s">
        <v>602</v>
      </c>
      <c r="G329" s="194" t="s">
        <v>405</v>
      </c>
      <c r="H329" s="195">
        <v>6.69</v>
      </c>
      <c r="I329" s="196"/>
      <c r="J329" s="197">
        <f>ROUND(I329*H329,2)</f>
        <v>0</v>
      </c>
      <c r="K329" s="193" t="s">
        <v>157</v>
      </c>
      <c r="L329" s="59"/>
      <c r="M329" s="198" t="s">
        <v>21</v>
      </c>
      <c r="N329" s="199" t="s">
        <v>42</v>
      </c>
      <c r="O329" s="40"/>
      <c r="P329" s="200">
        <f>O329*H329</f>
        <v>0</v>
      </c>
      <c r="Q329" s="200">
        <v>0</v>
      </c>
      <c r="R329" s="200">
        <f>Q329*H329</f>
        <v>0</v>
      </c>
      <c r="S329" s="200">
        <v>0</v>
      </c>
      <c r="T329" s="201">
        <f>S329*H329</f>
        <v>0</v>
      </c>
      <c r="AR329" s="22" t="s">
        <v>158</v>
      </c>
      <c r="AT329" s="22" t="s">
        <v>153</v>
      </c>
      <c r="AU329" s="22" t="s">
        <v>81</v>
      </c>
      <c r="AY329" s="22" t="s">
        <v>151</v>
      </c>
      <c r="BE329" s="202">
        <f>IF(N329="základní",J329,0)</f>
        <v>0</v>
      </c>
      <c r="BF329" s="202">
        <f>IF(N329="snížená",J329,0)</f>
        <v>0</v>
      </c>
      <c r="BG329" s="202">
        <f>IF(N329="zákl. přenesená",J329,0)</f>
        <v>0</v>
      </c>
      <c r="BH329" s="202">
        <f>IF(N329="sníž. přenesená",J329,0)</f>
        <v>0</v>
      </c>
      <c r="BI329" s="202">
        <f>IF(N329="nulová",J329,0)</f>
        <v>0</v>
      </c>
      <c r="BJ329" s="22" t="s">
        <v>79</v>
      </c>
      <c r="BK329" s="202">
        <f>ROUND(I329*H329,2)</f>
        <v>0</v>
      </c>
      <c r="BL329" s="22" t="s">
        <v>158</v>
      </c>
      <c r="BM329" s="22" t="s">
        <v>603</v>
      </c>
    </row>
    <row r="330" spans="2:65" s="11" customFormat="1">
      <c r="B330" s="206"/>
      <c r="C330" s="207"/>
      <c r="D330" s="208" t="s">
        <v>162</v>
      </c>
      <c r="E330" s="209" t="s">
        <v>21</v>
      </c>
      <c r="F330" s="210" t="s">
        <v>604</v>
      </c>
      <c r="G330" s="207"/>
      <c r="H330" s="211">
        <v>6.69</v>
      </c>
      <c r="I330" s="212"/>
      <c r="J330" s="207"/>
      <c r="K330" s="207"/>
      <c r="L330" s="213"/>
      <c r="M330" s="214"/>
      <c r="N330" s="215"/>
      <c r="O330" s="215"/>
      <c r="P330" s="215"/>
      <c r="Q330" s="215"/>
      <c r="R330" s="215"/>
      <c r="S330" s="215"/>
      <c r="T330" s="216"/>
      <c r="AT330" s="217" t="s">
        <v>162</v>
      </c>
      <c r="AU330" s="217" t="s">
        <v>81</v>
      </c>
      <c r="AV330" s="11" t="s">
        <v>81</v>
      </c>
      <c r="AW330" s="11" t="s">
        <v>35</v>
      </c>
      <c r="AX330" s="11" t="s">
        <v>79</v>
      </c>
      <c r="AY330" s="217" t="s">
        <v>151</v>
      </c>
    </row>
    <row r="331" spans="2:65" s="1" customFormat="1" ht="28.9" customHeight="1">
      <c r="B331" s="39"/>
      <c r="C331" s="191" t="s">
        <v>605</v>
      </c>
      <c r="D331" s="191" t="s">
        <v>153</v>
      </c>
      <c r="E331" s="192" t="s">
        <v>606</v>
      </c>
      <c r="F331" s="193" t="s">
        <v>607</v>
      </c>
      <c r="G331" s="194" t="s">
        <v>405</v>
      </c>
      <c r="H331" s="195">
        <v>10.475</v>
      </c>
      <c r="I331" s="196"/>
      <c r="J331" s="197">
        <f>ROUND(I331*H331,2)</f>
        <v>0</v>
      </c>
      <c r="K331" s="193" t="s">
        <v>157</v>
      </c>
      <c r="L331" s="59"/>
      <c r="M331" s="198" t="s">
        <v>21</v>
      </c>
      <c r="N331" s="199" t="s">
        <v>42</v>
      </c>
      <c r="O331" s="40"/>
      <c r="P331" s="200">
        <f>O331*H331</f>
        <v>0</v>
      </c>
      <c r="Q331" s="200">
        <v>0</v>
      </c>
      <c r="R331" s="200">
        <f>Q331*H331</f>
        <v>0</v>
      </c>
      <c r="S331" s="200">
        <v>0</v>
      </c>
      <c r="T331" s="201">
        <f>S331*H331</f>
        <v>0</v>
      </c>
      <c r="AR331" s="22" t="s">
        <v>158</v>
      </c>
      <c r="AT331" s="22" t="s">
        <v>153</v>
      </c>
      <c r="AU331" s="22" t="s">
        <v>81</v>
      </c>
      <c r="AY331" s="22" t="s">
        <v>151</v>
      </c>
      <c r="BE331" s="202">
        <f>IF(N331="základní",J331,0)</f>
        <v>0</v>
      </c>
      <c r="BF331" s="202">
        <f>IF(N331="snížená",J331,0)</f>
        <v>0</v>
      </c>
      <c r="BG331" s="202">
        <f>IF(N331="zákl. přenesená",J331,0)</f>
        <v>0</v>
      </c>
      <c r="BH331" s="202">
        <f>IF(N331="sníž. přenesená",J331,0)</f>
        <v>0</v>
      </c>
      <c r="BI331" s="202">
        <f>IF(N331="nulová",J331,0)</f>
        <v>0</v>
      </c>
      <c r="BJ331" s="22" t="s">
        <v>79</v>
      </c>
      <c r="BK331" s="202">
        <f>ROUND(I331*H331,2)</f>
        <v>0</v>
      </c>
      <c r="BL331" s="22" t="s">
        <v>158</v>
      </c>
      <c r="BM331" s="22" t="s">
        <v>608</v>
      </c>
    </row>
    <row r="332" spans="2:65" s="11" customFormat="1">
      <c r="B332" s="206"/>
      <c r="C332" s="207"/>
      <c r="D332" s="208" t="s">
        <v>162</v>
      </c>
      <c r="E332" s="209" t="s">
        <v>21</v>
      </c>
      <c r="F332" s="210" t="s">
        <v>609</v>
      </c>
      <c r="G332" s="207"/>
      <c r="H332" s="211">
        <v>10.475</v>
      </c>
      <c r="I332" s="212"/>
      <c r="J332" s="207"/>
      <c r="K332" s="207"/>
      <c r="L332" s="213"/>
      <c r="M332" s="214"/>
      <c r="N332" s="215"/>
      <c r="O332" s="215"/>
      <c r="P332" s="215"/>
      <c r="Q332" s="215"/>
      <c r="R332" s="215"/>
      <c r="S332" s="215"/>
      <c r="T332" s="216"/>
      <c r="AT332" s="217" t="s">
        <v>162</v>
      </c>
      <c r="AU332" s="217" t="s">
        <v>81</v>
      </c>
      <c r="AV332" s="11" t="s">
        <v>81</v>
      </c>
      <c r="AW332" s="11" t="s">
        <v>35</v>
      </c>
      <c r="AX332" s="11" t="s">
        <v>79</v>
      </c>
      <c r="AY332" s="217" t="s">
        <v>151</v>
      </c>
    </row>
    <row r="333" spans="2:65" s="1" customFormat="1" ht="28.9" customHeight="1">
      <c r="B333" s="39"/>
      <c r="C333" s="191" t="s">
        <v>610</v>
      </c>
      <c r="D333" s="191" t="s">
        <v>153</v>
      </c>
      <c r="E333" s="192" t="s">
        <v>611</v>
      </c>
      <c r="F333" s="193" t="s">
        <v>612</v>
      </c>
      <c r="G333" s="194" t="s">
        <v>224</v>
      </c>
      <c r="H333" s="195">
        <v>41.887999999999998</v>
      </c>
      <c r="I333" s="196"/>
      <c r="J333" s="197">
        <f>ROUND(I333*H333,2)</f>
        <v>0</v>
      </c>
      <c r="K333" s="193" t="s">
        <v>157</v>
      </c>
      <c r="L333" s="59"/>
      <c r="M333" s="198" t="s">
        <v>21</v>
      </c>
      <c r="N333" s="199" t="s">
        <v>42</v>
      </c>
      <c r="O333" s="40"/>
      <c r="P333" s="200">
        <f>O333*H333</f>
        <v>0</v>
      </c>
      <c r="Q333" s="200">
        <v>0</v>
      </c>
      <c r="R333" s="200">
        <f>Q333*H333</f>
        <v>0</v>
      </c>
      <c r="S333" s="200">
        <v>4.5999999999999999E-2</v>
      </c>
      <c r="T333" s="201">
        <f>S333*H333</f>
        <v>1.9268479999999999</v>
      </c>
      <c r="AR333" s="22" t="s">
        <v>158</v>
      </c>
      <c r="AT333" s="22" t="s">
        <v>153</v>
      </c>
      <c r="AU333" s="22" t="s">
        <v>81</v>
      </c>
      <c r="AY333" s="22" t="s">
        <v>151</v>
      </c>
      <c r="BE333" s="202">
        <f>IF(N333="základní",J333,0)</f>
        <v>0</v>
      </c>
      <c r="BF333" s="202">
        <f>IF(N333="snížená",J333,0)</f>
        <v>0</v>
      </c>
      <c r="BG333" s="202">
        <f>IF(N333="zákl. přenesená",J333,0)</f>
        <v>0</v>
      </c>
      <c r="BH333" s="202">
        <f>IF(N333="sníž. přenesená",J333,0)</f>
        <v>0</v>
      </c>
      <c r="BI333" s="202">
        <f>IF(N333="nulová",J333,0)</f>
        <v>0</v>
      </c>
      <c r="BJ333" s="22" t="s">
        <v>79</v>
      </c>
      <c r="BK333" s="202">
        <f>ROUND(I333*H333,2)</f>
        <v>0</v>
      </c>
      <c r="BL333" s="22" t="s">
        <v>158</v>
      </c>
      <c r="BM333" s="22" t="s">
        <v>613</v>
      </c>
    </row>
    <row r="334" spans="2:65" s="1" customFormat="1" ht="40.5">
      <c r="B334" s="39"/>
      <c r="C334" s="61"/>
      <c r="D334" s="203" t="s">
        <v>160</v>
      </c>
      <c r="E334" s="61"/>
      <c r="F334" s="204" t="s">
        <v>614</v>
      </c>
      <c r="G334" s="61"/>
      <c r="H334" s="61"/>
      <c r="I334" s="161"/>
      <c r="J334" s="61"/>
      <c r="K334" s="61"/>
      <c r="L334" s="59"/>
      <c r="M334" s="205"/>
      <c r="N334" s="40"/>
      <c r="O334" s="40"/>
      <c r="P334" s="40"/>
      <c r="Q334" s="40"/>
      <c r="R334" s="40"/>
      <c r="S334" s="40"/>
      <c r="T334" s="76"/>
      <c r="AT334" s="22" t="s">
        <v>160</v>
      </c>
      <c r="AU334" s="22" t="s">
        <v>81</v>
      </c>
    </row>
    <row r="335" spans="2:65" s="11" customFormat="1">
      <c r="B335" s="206"/>
      <c r="C335" s="207"/>
      <c r="D335" s="203" t="s">
        <v>162</v>
      </c>
      <c r="E335" s="218" t="s">
        <v>21</v>
      </c>
      <c r="F335" s="219" t="s">
        <v>615</v>
      </c>
      <c r="G335" s="207"/>
      <c r="H335" s="220">
        <v>21.12</v>
      </c>
      <c r="I335" s="212"/>
      <c r="J335" s="207"/>
      <c r="K335" s="207"/>
      <c r="L335" s="213"/>
      <c r="M335" s="214"/>
      <c r="N335" s="215"/>
      <c r="O335" s="215"/>
      <c r="P335" s="215"/>
      <c r="Q335" s="215"/>
      <c r="R335" s="215"/>
      <c r="S335" s="215"/>
      <c r="T335" s="216"/>
      <c r="AT335" s="217" t="s">
        <v>162</v>
      </c>
      <c r="AU335" s="217" t="s">
        <v>81</v>
      </c>
      <c r="AV335" s="11" t="s">
        <v>81</v>
      </c>
      <c r="AW335" s="11" t="s">
        <v>35</v>
      </c>
      <c r="AX335" s="11" t="s">
        <v>71</v>
      </c>
      <c r="AY335" s="217" t="s">
        <v>151</v>
      </c>
    </row>
    <row r="336" spans="2:65" s="11" customFormat="1">
      <c r="B336" s="206"/>
      <c r="C336" s="207"/>
      <c r="D336" s="203" t="s">
        <v>162</v>
      </c>
      <c r="E336" s="218" t="s">
        <v>21</v>
      </c>
      <c r="F336" s="219" t="s">
        <v>616</v>
      </c>
      <c r="G336" s="207"/>
      <c r="H336" s="220">
        <v>20.768000000000001</v>
      </c>
      <c r="I336" s="212"/>
      <c r="J336" s="207"/>
      <c r="K336" s="207"/>
      <c r="L336" s="213"/>
      <c r="M336" s="214"/>
      <c r="N336" s="215"/>
      <c r="O336" s="215"/>
      <c r="P336" s="215"/>
      <c r="Q336" s="215"/>
      <c r="R336" s="215"/>
      <c r="S336" s="215"/>
      <c r="T336" s="216"/>
      <c r="AT336" s="217" t="s">
        <v>162</v>
      </c>
      <c r="AU336" s="217" t="s">
        <v>81</v>
      </c>
      <c r="AV336" s="11" t="s">
        <v>81</v>
      </c>
      <c r="AW336" s="11" t="s">
        <v>35</v>
      </c>
      <c r="AX336" s="11" t="s">
        <v>71</v>
      </c>
      <c r="AY336" s="217" t="s">
        <v>151</v>
      </c>
    </row>
    <row r="337" spans="2:65" s="12" customFormat="1">
      <c r="B337" s="221"/>
      <c r="C337" s="222"/>
      <c r="D337" s="208" t="s">
        <v>162</v>
      </c>
      <c r="E337" s="223" t="s">
        <v>21</v>
      </c>
      <c r="F337" s="224" t="s">
        <v>170</v>
      </c>
      <c r="G337" s="222"/>
      <c r="H337" s="225">
        <v>41.887999999999998</v>
      </c>
      <c r="I337" s="226"/>
      <c r="J337" s="222"/>
      <c r="K337" s="222"/>
      <c r="L337" s="227"/>
      <c r="M337" s="228"/>
      <c r="N337" s="229"/>
      <c r="O337" s="229"/>
      <c r="P337" s="229"/>
      <c r="Q337" s="229"/>
      <c r="R337" s="229"/>
      <c r="S337" s="229"/>
      <c r="T337" s="230"/>
      <c r="AT337" s="231" t="s">
        <v>162</v>
      </c>
      <c r="AU337" s="231" t="s">
        <v>81</v>
      </c>
      <c r="AV337" s="12" t="s">
        <v>158</v>
      </c>
      <c r="AW337" s="12" t="s">
        <v>35</v>
      </c>
      <c r="AX337" s="12" t="s">
        <v>79</v>
      </c>
      <c r="AY337" s="231" t="s">
        <v>151</v>
      </c>
    </row>
    <row r="338" spans="2:65" s="1" customFormat="1" ht="20.45" customHeight="1">
      <c r="B338" s="39"/>
      <c r="C338" s="191" t="s">
        <v>617</v>
      </c>
      <c r="D338" s="191" t="s">
        <v>153</v>
      </c>
      <c r="E338" s="192" t="s">
        <v>618</v>
      </c>
      <c r="F338" s="193" t="s">
        <v>619</v>
      </c>
      <c r="G338" s="194" t="s">
        <v>224</v>
      </c>
      <c r="H338" s="195">
        <v>83.992000000000004</v>
      </c>
      <c r="I338" s="196"/>
      <c r="J338" s="197">
        <f>ROUND(I338*H338,2)</f>
        <v>0</v>
      </c>
      <c r="K338" s="193" t="s">
        <v>157</v>
      </c>
      <c r="L338" s="59"/>
      <c r="M338" s="198" t="s">
        <v>21</v>
      </c>
      <c r="N338" s="199" t="s">
        <v>42</v>
      </c>
      <c r="O338" s="40"/>
      <c r="P338" s="200">
        <f>O338*H338</f>
        <v>0</v>
      </c>
      <c r="Q338" s="200">
        <v>0</v>
      </c>
      <c r="R338" s="200">
        <f>Q338*H338</f>
        <v>0</v>
      </c>
      <c r="S338" s="200">
        <v>6.3E-2</v>
      </c>
      <c r="T338" s="201">
        <f>S338*H338</f>
        <v>5.2914960000000004</v>
      </c>
      <c r="AR338" s="22" t="s">
        <v>158</v>
      </c>
      <c r="AT338" s="22" t="s">
        <v>153</v>
      </c>
      <c r="AU338" s="22" t="s">
        <v>81</v>
      </c>
      <c r="AY338" s="22" t="s">
        <v>151</v>
      </c>
      <c r="BE338" s="202">
        <f>IF(N338="základní",J338,0)</f>
        <v>0</v>
      </c>
      <c r="BF338" s="202">
        <f>IF(N338="snížená",J338,0)</f>
        <v>0</v>
      </c>
      <c r="BG338" s="202">
        <f>IF(N338="zákl. přenesená",J338,0)</f>
        <v>0</v>
      </c>
      <c r="BH338" s="202">
        <f>IF(N338="sníž. přenesená",J338,0)</f>
        <v>0</v>
      </c>
      <c r="BI338" s="202">
        <f>IF(N338="nulová",J338,0)</f>
        <v>0</v>
      </c>
      <c r="BJ338" s="22" t="s">
        <v>79</v>
      </c>
      <c r="BK338" s="202">
        <f>ROUND(I338*H338,2)</f>
        <v>0</v>
      </c>
      <c r="BL338" s="22" t="s">
        <v>158</v>
      </c>
      <c r="BM338" s="22" t="s">
        <v>620</v>
      </c>
    </row>
    <row r="339" spans="2:65" s="1" customFormat="1" ht="108">
      <c r="B339" s="39"/>
      <c r="C339" s="61"/>
      <c r="D339" s="203" t="s">
        <v>160</v>
      </c>
      <c r="E339" s="61"/>
      <c r="F339" s="204" t="s">
        <v>621</v>
      </c>
      <c r="G339" s="61"/>
      <c r="H339" s="61"/>
      <c r="I339" s="161"/>
      <c r="J339" s="61"/>
      <c r="K339" s="61"/>
      <c r="L339" s="59"/>
      <c r="M339" s="205"/>
      <c r="N339" s="40"/>
      <c r="O339" s="40"/>
      <c r="P339" s="40"/>
      <c r="Q339" s="40"/>
      <c r="R339" s="40"/>
      <c r="S339" s="40"/>
      <c r="T339" s="76"/>
      <c r="AT339" s="22" t="s">
        <v>160</v>
      </c>
      <c r="AU339" s="22" t="s">
        <v>81</v>
      </c>
    </row>
    <row r="340" spans="2:65" s="11" customFormat="1">
      <c r="B340" s="206"/>
      <c r="C340" s="207"/>
      <c r="D340" s="203" t="s">
        <v>162</v>
      </c>
      <c r="E340" s="218" t="s">
        <v>21</v>
      </c>
      <c r="F340" s="219" t="s">
        <v>386</v>
      </c>
      <c r="G340" s="207"/>
      <c r="H340" s="220">
        <v>5.68</v>
      </c>
      <c r="I340" s="212"/>
      <c r="J340" s="207"/>
      <c r="K340" s="207"/>
      <c r="L340" s="213"/>
      <c r="M340" s="214"/>
      <c r="N340" s="215"/>
      <c r="O340" s="215"/>
      <c r="P340" s="215"/>
      <c r="Q340" s="215"/>
      <c r="R340" s="215"/>
      <c r="S340" s="215"/>
      <c r="T340" s="216"/>
      <c r="AT340" s="217" t="s">
        <v>162</v>
      </c>
      <c r="AU340" s="217" t="s">
        <v>81</v>
      </c>
      <c r="AV340" s="11" t="s">
        <v>81</v>
      </c>
      <c r="AW340" s="11" t="s">
        <v>35</v>
      </c>
      <c r="AX340" s="11" t="s">
        <v>71</v>
      </c>
      <c r="AY340" s="217" t="s">
        <v>151</v>
      </c>
    </row>
    <row r="341" spans="2:65" s="11" customFormat="1">
      <c r="B341" s="206"/>
      <c r="C341" s="207"/>
      <c r="D341" s="203" t="s">
        <v>162</v>
      </c>
      <c r="E341" s="218" t="s">
        <v>21</v>
      </c>
      <c r="F341" s="219" t="s">
        <v>622</v>
      </c>
      <c r="G341" s="207"/>
      <c r="H341" s="220">
        <v>35.64</v>
      </c>
      <c r="I341" s="212"/>
      <c r="J341" s="207"/>
      <c r="K341" s="207"/>
      <c r="L341" s="213"/>
      <c r="M341" s="214"/>
      <c r="N341" s="215"/>
      <c r="O341" s="215"/>
      <c r="P341" s="215"/>
      <c r="Q341" s="215"/>
      <c r="R341" s="215"/>
      <c r="S341" s="215"/>
      <c r="T341" s="216"/>
      <c r="AT341" s="217" t="s">
        <v>162</v>
      </c>
      <c r="AU341" s="217" t="s">
        <v>81</v>
      </c>
      <c r="AV341" s="11" t="s">
        <v>81</v>
      </c>
      <c r="AW341" s="11" t="s">
        <v>35</v>
      </c>
      <c r="AX341" s="11" t="s">
        <v>71</v>
      </c>
      <c r="AY341" s="217" t="s">
        <v>151</v>
      </c>
    </row>
    <row r="342" spans="2:65" s="11" customFormat="1">
      <c r="B342" s="206"/>
      <c r="C342" s="207"/>
      <c r="D342" s="203" t="s">
        <v>162</v>
      </c>
      <c r="E342" s="218" t="s">
        <v>21</v>
      </c>
      <c r="F342" s="219" t="s">
        <v>367</v>
      </c>
      <c r="G342" s="207"/>
      <c r="H342" s="220">
        <v>42.671999999999997</v>
      </c>
      <c r="I342" s="212"/>
      <c r="J342" s="207"/>
      <c r="K342" s="207"/>
      <c r="L342" s="213"/>
      <c r="M342" s="214"/>
      <c r="N342" s="215"/>
      <c r="O342" s="215"/>
      <c r="P342" s="215"/>
      <c r="Q342" s="215"/>
      <c r="R342" s="215"/>
      <c r="S342" s="215"/>
      <c r="T342" s="216"/>
      <c r="AT342" s="217" t="s">
        <v>162</v>
      </c>
      <c r="AU342" s="217" t="s">
        <v>81</v>
      </c>
      <c r="AV342" s="11" t="s">
        <v>81</v>
      </c>
      <c r="AW342" s="11" t="s">
        <v>35</v>
      </c>
      <c r="AX342" s="11" t="s">
        <v>71</v>
      </c>
      <c r="AY342" s="217" t="s">
        <v>151</v>
      </c>
    </row>
    <row r="343" spans="2:65" s="12" customFormat="1">
      <c r="B343" s="221"/>
      <c r="C343" s="222"/>
      <c r="D343" s="208" t="s">
        <v>162</v>
      </c>
      <c r="E343" s="223" t="s">
        <v>21</v>
      </c>
      <c r="F343" s="224" t="s">
        <v>170</v>
      </c>
      <c r="G343" s="222"/>
      <c r="H343" s="225">
        <v>83.992000000000004</v>
      </c>
      <c r="I343" s="226"/>
      <c r="J343" s="222"/>
      <c r="K343" s="222"/>
      <c r="L343" s="227"/>
      <c r="M343" s="228"/>
      <c r="N343" s="229"/>
      <c r="O343" s="229"/>
      <c r="P343" s="229"/>
      <c r="Q343" s="229"/>
      <c r="R343" s="229"/>
      <c r="S343" s="229"/>
      <c r="T343" s="230"/>
      <c r="AT343" s="231" t="s">
        <v>162</v>
      </c>
      <c r="AU343" s="231" t="s">
        <v>81</v>
      </c>
      <c r="AV343" s="12" t="s">
        <v>158</v>
      </c>
      <c r="AW343" s="12" t="s">
        <v>35</v>
      </c>
      <c r="AX343" s="12" t="s">
        <v>79</v>
      </c>
      <c r="AY343" s="231" t="s">
        <v>151</v>
      </c>
    </row>
    <row r="344" spans="2:65" s="1" customFormat="1" ht="28.9" customHeight="1">
      <c r="B344" s="39"/>
      <c r="C344" s="191" t="s">
        <v>623</v>
      </c>
      <c r="D344" s="191" t="s">
        <v>153</v>
      </c>
      <c r="E344" s="192" t="s">
        <v>624</v>
      </c>
      <c r="F344" s="193" t="s">
        <v>625</v>
      </c>
      <c r="G344" s="194" t="s">
        <v>405</v>
      </c>
      <c r="H344" s="195">
        <v>4</v>
      </c>
      <c r="I344" s="196"/>
      <c r="J344" s="197">
        <f>ROUND(I344*H344,2)</f>
        <v>0</v>
      </c>
      <c r="K344" s="193" t="s">
        <v>157</v>
      </c>
      <c r="L344" s="59"/>
      <c r="M344" s="198" t="s">
        <v>21</v>
      </c>
      <c r="N344" s="199" t="s">
        <v>42</v>
      </c>
      <c r="O344" s="40"/>
      <c r="P344" s="200">
        <f>O344*H344</f>
        <v>0</v>
      </c>
      <c r="Q344" s="200">
        <v>3.2000000000000003E-4</v>
      </c>
      <c r="R344" s="200">
        <f>Q344*H344</f>
        <v>1.2800000000000001E-3</v>
      </c>
      <c r="S344" s="200">
        <v>0</v>
      </c>
      <c r="T344" s="201">
        <f>S344*H344</f>
        <v>0</v>
      </c>
      <c r="AR344" s="22" t="s">
        <v>158</v>
      </c>
      <c r="AT344" s="22" t="s">
        <v>153</v>
      </c>
      <c r="AU344" s="22" t="s">
        <v>81</v>
      </c>
      <c r="AY344" s="22" t="s">
        <v>151</v>
      </c>
      <c r="BE344" s="202">
        <f>IF(N344="základní",J344,0)</f>
        <v>0</v>
      </c>
      <c r="BF344" s="202">
        <f>IF(N344="snížená",J344,0)</f>
        <v>0</v>
      </c>
      <c r="BG344" s="202">
        <f>IF(N344="zákl. přenesená",J344,0)</f>
        <v>0</v>
      </c>
      <c r="BH344" s="202">
        <f>IF(N344="sníž. přenesená",J344,0)</f>
        <v>0</v>
      </c>
      <c r="BI344" s="202">
        <f>IF(N344="nulová",J344,0)</f>
        <v>0</v>
      </c>
      <c r="BJ344" s="22" t="s">
        <v>79</v>
      </c>
      <c r="BK344" s="202">
        <f>ROUND(I344*H344,2)</f>
        <v>0</v>
      </c>
      <c r="BL344" s="22" t="s">
        <v>158</v>
      </c>
      <c r="BM344" s="22" t="s">
        <v>626</v>
      </c>
    </row>
    <row r="345" spans="2:65" s="1" customFormat="1" ht="81">
      <c r="B345" s="39"/>
      <c r="C345" s="61"/>
      <c r="D345" s="203" t="s">
        <v>160</v>
      </c>
      <c r="E345" s="61"/>
      <c r="F345" s="204" t="s">
        <v>627</v>
      </c>
      <c r="G345" s="61"/>
      <c r="H345" s="61"/>
      <c r="I345" s="161"/>
      <c r="J345" s="61"/>
      <c r="K345" s="61"/>
      <c r="L345" s="59"/>
      <c r="M345" s="205"/>
      <c r="N345" s="40"/>
      <c r="O345" s="40"/>
      <c r="P345" s="40"/>
      <c r="Q345" s="40"/>
      <c r="R345" s="40"/>
      <c r="S345" s="40"/>
      <c r="T345" s="76"/>
      <c r="AT345" s="22" t="s">
        <v>160</v>
      </c>
      <c r="AU345" s="22" t="s">
        <v>81</v>
      </c>
    </row>
    <row r="346" spans="2:65" s="11" customFormat="1">
      <c r="B346" s="206"/>
      <c r="C346" s="207"/>
      <c r="D346" s="208" t="s">
        <v>162</v>
      </c>
      <c r="E346" s="209" t="s">
        <v>21</v>
      </c>
      <c r="F346" s="210" t="s">
        <v>628</v>
      </c>
      <c r="G346" s="207"/>
      <c r="H346" s="211">
        <v>4</v>
      </c>
      <c r="I346" s="212"/>
      <c r="J346" s="207"/>
      <c r="K346" s="207"/>
      <c r="L346" s="213"/>
      <c r="M346" s="214"/>
      <c r="N346" s="215"/>
      <c r="O346" s="215"/>
      <c r="P346" s="215"/>
      <c r="Q346" s="215"/>
      <c r="R346" s="215"/>
      <c r="S346" s="215"/>
      <c r="T346" s="216"/>
      <c r="AT346" s="217" t="s">
        <v>162</v>
      </c>
      <c r="AU346" s="217" t="s">
        <v>81</v>
      </c>
      <c r="AV346" s="11" t="s">
        <v>81</v>
      </c>
      <c r="AW346" s="11" t="s">
        <v>35</v>
      </c>
      <c r="AX346" s="11" t="s">
        <v>79</v>
      </c>
      <c r="AY346" s="217" t="s">
        <v>151</v>
      </c>
    </row>
    <row r="347" spans="2:65" s="1" customFormat="1" ht="20.45" customHeight="1">
      <c r="B347" s="39"/>
      <c r="C347" s="191" t="s">
        <v>629</v>
      </c>
      <c r="D347" s="191" t="s">
        <v>153</v>
      </c>
      <c r="E347" s="192" t="s">
        <v>630</v>
      </c>
      <c r="F347" s="193" t="s">
        <v>631</v>
      </c>
      <c r="G347" s="194" t="s">
        <v>224</v>
      </c>
      <c r="H347" s="195">
        <v>6.1</v>
      </c>
      <c r="I347" s="196"/>
      <c r="J347" s="197">
        <f>ROUND(I347*H347,2)</f>
        <v>0</v>
      </c>
      <c r="K347" s="193" t="s">
        <v>21</v>
      </c>
      <c r="L347" s="59"/>
      <c r="M347" s="198" t="s">
        <v>21</v>
      </c>
      <c r="N347" s="199" t="s">
        <v>42</v>
      </c>
      <c r="O347" s="40"/>
      <c r="P347" s="200">
        <f>O347*H347</f>
        <v>0</v>
      </c>
      <c r="Q347" s="200">
        <v>5.9100000000000003E-3</v>
      </c>
      <c r="R347" s="200">
        <f>Q347*H347</f>
        <v>3.6051E-2</v>
      </c>
      <c r="S347" s="200">
        <v>0</v>
      </c>
      <c r="T347" s="201">
        <f>S347*H347</f>
        <v>0</v>
      </c>
      <c r="AR347" s="22" t="s">
        <v>158</v>
      </c>
      <c r="AT347" s="22" t="s">
        <v>153</v>
      </c>
      <c r="AU347" s="22" t="s">
        <v>81</v>
      </c>
      <c r="AY347" s="22" t="s">
        <v>151</v>
      </c>
      <c r="BE347" s="202">
        <f>IF(N347="základní",J347,0)</f>
        <v>0</v>
      </c>
      <c r="BF347" s="202">
        <f>IF(N347="snížená",J347,0)</f>
        <v>0</v>
      </c>
      <c r="BG347" s="202">
        <f>IF(N347="zákl. přenesená",J347,0)</f>
        <v>0</v>
      </c>
      <c r="BH347" s="202">
        <f>IF(N347="sníž. přenesená",J347,0)</f>
        <v>0</v>
      </c>
      <c r="BI347" s="202">
        <f>IF(N347="nulová",J347,0)</f>
        <v>0</v>
      </c>
      <c r="BJ347" s="22" t="s">
        <v>79</v>
      </c>
      <c r="BK347" s="202">
        <f>ROUND(I347*H347,2)</f>
        <v>0</v>
      </c>
      <c r="BL347" s="22" t="s">
        <v>158</v>
      </c>
      <c r="BM347" s="22" t="s">
        <v>632</v>
      </c>
    </row>
    <row r="348" spans="2:65" s="10" customFormat="1" ht="29.85" customHeight="1">
      <c r="B348" s="174"/>
      <c r="C348" s="175"/>
      <c r="D348" s="188" t="s">
        <v>70</v>
      </c>
      <c r="E348" s="189" t="s">
        <v>633</v>
      </c>
      <c r="F348" s="189" t="s">
        <v>634</v>
      </c>
      <c r="G348" s="175"/>
      <c r="H348" s="175"/>
      <c r="I348" s="178"/>
      <c r="J348" s="190">
        <f>BK348</f>
        <v>0</v>
      </c>
      <c r="K348" s="175"/>
      <c r="L348" s="180"/>
      <c r="M348" s="181"/>
      <c r="N348" s="182"/>
      <c r="O348" s="182"/>
      <c r="P348" s="183">
        <f>SUM(P349:P360)</f>
        <v>0</v>
      </c>
      <c r="Q348" s="182"/>
      <c r="R348" s="183">
        <f>SUM(R349:R360)</f>
        <v>0</v>
      </c>
      <c r="S348" s="182"/>
      <c r="T348" s="184">
        <f>SUM(T349:T360)</f>
        <v>0</v>
      </c>
      <c r="AR348" s="185" t="s">
        <v>79</v>
      </c>
      <c r="AT348" s="186" t="s">
        <v>70</v>
      </c>
      <c r="AU348" s="186" t="s">
        <v>79</v>
      </c>
      <c r="AY348" s="185" t="s">
        <v>151</v>
      </c>
      <c r="BK348" s="187">
        <f>SUM(BK349:BK360)</f>
        <v>0</v>
      </c>
    </row>
    <row r="349" spans="2:65" s="1" customFormat="1" ht="20.45" customHeight="1">
      <c r="B349" s="39"/>
      <c r="C349" s="191" t="s">
        <v>635</v>
      </c>
      <c r="D349" s="191" t="s">
        <v>153</v>
      </c>
      <c r="E349" s="192" t="s">
        <v>636</v>
      </c>
      <c r="F349" s="193" t="s">
        <v>637</v>
      </c>
      <c r="G349" s="194" t="s">
        <v>405</v>
      </c>
      <c r="H349" s="195">
        <v>7</v>
      </c>
      <c r="I349" s="196"/>
      <c r="J349" s="197">
        <f>ROUND(I349*H349,2)</f>
        <v>0</v>
      </c>
      <c r="K349" s="193" t="s">
        <v>157</v>
      </c>
      <c r="L349" s="59"/>
      <c r="M349" s="198" t="s">
        <v>21</v>
      </c>
      <c r="N349" s="199" t="s">
        <v>42</v>
      </c>
      <c r="O349" s="40"/>
      <c r="P349" s="200">
        <f>O349*H349</f>
        <v>0</v>
      </c>
      <c r="Q349" s="200">
        <v>0</v>
      </c>
      <c r="R349" s="200">
        <f>Q349*H349</f>
        <v>0</v>
      </c>
      <c r="S349" s="200">
        <v>0</v>
      </c>
      <c r="T349" s="201">
        <f>S349*H349</f>
        <v>0</v>
      </c>
      <c r="AR349" s="22" t="s">
        <v>158</v>
      </c>
      <c r="AT349" s="22" t="s">
        <v>153</v>
      </c>
      <c r="AU349" s="22" t="s">
        <v>81</v>
      </c>
      <c r="AY349" s="22" t="s">
        <v>151</v>
      </c>
      <c r="BE349" s="202">
        <f>IF(N349="základní",J349,0)</f>
        <v>0</v>
      </c>
      <c r="BF349" s="202">
        <f>IF(N349="snížená",J349,0)</f>
        <v>0</v>
      </c>
      <c r="BG349" s="202">
        <f>IF(N349="zákl. přenesená",J349,0)</f>
        <v>0</v>
      </c>
      <c r="BH349" s="202">
        <f>IF(N349="sníž. přenesená",J349,0)</f>
        <v>0</v>
      </c>
      <c r="BI349" s="202">
        <f>IF(N349="nulová",J349,0)</f>
        <v>0</v>
      </c>
      <c r="BJ349" s="22" t="s">
        <v>79</v>
      </c>
      <c r="BK349" s="202">
        <f>ROUND(I349*H349,2)</f>
        <v>0</v>
      </c>
      <c r="BL349" s="22" t="s">
        <v>158</v>
      </c>
      <c r="BM349" s="22" t="s">
        <v>638</v>
      </c>
    </row>
    <row r="350" spans="2:65" s="1" customFormat="1" ht="40.5">
      <c r="B350" s="39"/>
      <c r="C350" s="61"/>
      <c r="D350" s="208" t="s">
        <v>160</v>
      </c>
      <c r="E350" s="61"/>
      <c r="F350" s="232" t="s">
        <v>639</v>
      </c>
      <c r="G350" s="61"/>
      <c r="H350" s="61"/>
      <c r="I350" s="161"/>
      <c r="J350" s="61"/>
      <c r="K350" s="61"/>
      <c r="L350" s="59"/>
      <c r="M350" s="205"/>
      <c r="N350" s="40"/>
      <c r="O350" s="40"/>
      <c r="P350" s="40"/>
      <c r="Q350" s="40"/>
      <c r="R350" s="40"/>
      <c r="S350" s="40"/>
      <c r="T350" s="76"/>
      <c r="AT350" s="22" t="s">
        <v>160</v>
      </c>
      <c r="AU350" s="22" t="s">
        <v>81</v>
      </c>
    </row>
    <row r="351" spans="2:65" s="1" customFormat="1" ht="28.9" customHeight="1">
      <c r="B351" s="39"/>
      <c r="C351" s="191" t="s">
        <v>640</v>
      </c>
      <c r="D351" s="191" t="s">
        <v>153</v>
      </c>
      <c r="E351" s="192" t="s">
        <v>641</v>
      </c>
      <c r="F351" s="193" t="s">
        <v>642</v>
      </c>
      <c r="G351" s="194" t="s">
        <v>405</v>
      </c>
      <c r="H351" s="195">
        <v>210</v>
      </c>
      <c r="I351" s="196"/>
      <c r="J351" s="197">
        <f>ROUND(I351*H351,2)</f>
        <v>0</v>
      </c>
      <c r="K351" s="193" t="s">
        <v>157</v>
      </c>
      <c r="L351" s="59"/>
      <c r="M351" s="198" t="s">
        <v>21</v>
      </c>
      <c r="N351" s="199" t="s">
        <v>42</v>
      </c>
      <c r="O351" s="40"/>
      <c r="P351" s="200">
        <f>O351*H351</f>
        <v>0</v>
      </c>
      <c r="Q351" s="200">
        <v>0</v>
      </c>
      <c r="R351" s="200">
        <f>Q351*H351</f>
        <v>0</v>
      </c>
      <c r="S351" s="200">
        <v>0</v>
      </c>
      <c r="T351" s="201">
        <f>S351*H351</f>
        <v>0</v>
      </c>
      <c r="AR351" s="22" t="s">
        <v>158</v>
      </c>
      <c r="AT351" s="22" t="s">
        <v>153</v>
      </c>
      <c r="AU351" s="22" t="s">
        <v>81</v>
      </c>
      <c r="AY351" s="22" t="s">
        <v>151</v>
      </c>
      <c r="BE351" s="202">
        <f>IF(N351="základní",J351,0)</f>
        <v>0</v>
      </c>
      <c r="BF351" s="202">
        <f>IF(N351="snížená",J351,0)</f>
        <v>0</v>
      </c>
      <c r="BG351" s="202">
        <f>IF(N351="zákl. přenesená",J351,0)</f>
        <v>0</v>
      </c>
      <c r="BH351" s="202">
        <f>IF(N351="sníž. přenesená",J351,0)</f>
        <v>0</v>
      </c>
      <c r="BI351" s="202">
        <f>IF(N351="nulová",J351,0)</f>
        <v>0</v>
      </c>
      <c r="BJ351" s="22" t="s">
        <v>79</v>
      </c>
      <c r="BK351" s="202">
        <f>ROUND(I351*H351,2)</f>
        <v>0</v>
      </c>
      <c r="BL351" s="22" t="s">
        <v>158</v>
      </c>
      <c r="BM351" s="22" t="s">
        <v>643</v>
      </c>
    </row>
    <row r="352" spans="2:65" s="1" customFormat="1" ht="40.5">
      <c r="B352" s="39"/>
      <c r="C352" s="61"/>
      <c r="D352" s="203" t="s">
        <v>160</v>
      </c>
      <c r="E352" s="61"/>
      <c r="F352" s="204" t="s">
        <v>639</v>
      </c>
      <c r="G352" s="61"/>
      <c r="H352" s="61"/>
      <c r="I352" s="161"/>
      <c r="J352" s="61"/>
      <c r="K352" s="61"/>
      <c r="L352" s="59"/>
      <c r="M352" s="205"/>
      <c r="N352" s="40"/>
      <c r="O352" s="40"/>
      <c r="P352" s="40"/>
      <c r="Q352" s="40"/>
      <c r="R352" s="40"/>
      <c r="S352" s="40"/>
      <c r="T352" s="76"/>
      <c r="AT352" s="22" t="s">
        <v>160</v>
      </c>
      <c r="AU352" s="22" t="s">
        <v>81</v>
      </c>
    </row>
    <row r="353" spans="2:65" s="11" customFormat="1">
      <c r="B353" s="206"/>
      <c r="C353" s="207"/>
      <c r="D353" s="208" t="s">
        <v>162</v>
      </c>
      <c r="E353" s="209" t="s">
        <v>21</v>
      </c>
      <c r="F353" s="210" t="s">
        <v>644</v>
      </c>
      <c r="G353" s="207"/>
      <c r="H353" s="211">
        <v>210</v>
      </c>
      <c r="I353" s="212"/>
      <c r="J353" s="207"/>
      <c r="K353" s="207"/>
      <c r="L353" s="213"/>
      <c r="M353" s="214"/>
      <c r="N353" s="215"/>
      <c r="O353" s="215"/>
      <c r="P353" s="215"/>
      <c r="Q353" s="215"/>
      <c r="R353" s="215"/>
      <c r="S353" s="215"/>
      <c r="T353" s="216"/>
      <c r="AT353" s="217" t="s">
        <v>162</v>
      </c>
      <c r="AU353" s="217" t="s">
        <v>81</v>
      </c>
      <c r="AV353" s="11" t="s">
        <v>81</v>
      </c>
      <c r="AW353" s="11" t="s">
        <v>35</v>
      </c>
      <c r="AX353" s="11" t="s">
        <v>79</v>
      </c>
      <c r="AY353" s="217" t="s">
        <v>151</v>
      </c>
    </row>
    <row r="354" spans="2:65" s="1" customFormat="1" ht="28.9" customHeight="1">
      <c r="B354" s="39"/>
      <c r="C354" s="191" t="s">
        <v>645</v>
      </c>
      <c r="D354" s="191" t="s">
        <v>153</v>
      </c>
      <c r="E354" s="192" t="s">
        <v>646</v>
      </c>
      <c r="F354" s="193" t="s">
        <v>647</v>
      </c>
      <c r="G354" s="194" t="s">
        <v>190</v>
      </c>
      <c r="H354" s="195">
        <v>45.972000000000001</v>
      </c>
      <c r="I354" s="196"/>
      <c r="J354" s="197">
        <f>ROUND(I354*H354,2)</f>
        <v>0</v>
      </c>
      <c r="K354" s="193" t="s">
        <v>157</v>
      </c>
      <c r="L354" s="59"/>
      <c r="M354" s="198" t="s">
        <v>21</v>
      </c>
      <c r="N354" s="199" t="s">
        <v>42</v>
      </c>
      <c r="O354" s="40"/>
      <c r="P354" s="200">
        <f>O354*H354</f>
        <v>0</v>
      </c>
      <c r="Q354" s="200">
        <v>0</v>
      </c>
      <c r="R354" s="200">
        <f>Q354*H354</f>
        <v>0</v>
      </c>
      <c r="S354" s="200">
        <v>0</v>
      </c>
      <c r="T354" s="201">
        <f>S354*H354</f>
        <v>0</v>
      </c>
      <c r="AR354" s="22" t="s">
        <v>158</v>
      </c>
      <c r="AT354" s="22" t="s">
        <v>153</v>
      </c>
      <c r="AU354" s="22" t="s">
        <v>81</v>
      </c>
      <c r="AY354" s="22" t="s">
        <v>151</v>
      </c>
      <c r="BE354" s="202">
        <f>IF(N354="základní",J354,0)</f>
        <v>0</v>
      </c>
      <c r="BF354" s="202">
        <f>IF(N354="snížená",J354,0)</f>
        <v>0</v>
      </c>
      <c r="BG354" s="202">
        <f>IF(N354="zákl. přenesená",J354,0)</f>
        <v>0</v>
      </c>
      <c r="BH354" s="202">
        <f>IF(N354="sníž. přenesená",J354,0)</f>
        <v>0</v>
      </c>
      <c r="BI354" s="202">
        <f>IF(N354="nulová",J354,0)</f>
        <v>0</v>
      </c>
      <c r="BJ354" s="22" t="s">
        <v>79</v>
      </c>
      <c r="BK354" s="202">
        <f>ROUND(I354*H354,2)</f>
        <v>0</v>
      </c>
      <c r="BL354" s="22" t="s">
        <v>158</v>
      </c>
      <c r="BM354" s="22" t="s">
        <v>648</v>
      </c>
    </row>
    <row r="355" spans="2:65" s="1" customFormat="1" ht="94.5">
      <c r="B355" s="39"/>
      <c r="C355" s="61"/>
      <c r="D355" s="208" t="s">
        <v>160</v>
      </c>
      <c r="E355" s="61"/>
      <c r="F355" s="232" t="s">
        <v>649</v>
      </c>
      <c r="G355" s="61"/>
      <c r="H355" s="61"/>
      <c r="I355" s="161"/>
      <c r="J355" s="61"/>
      <c r="K355" s="61"/>
      <c r="L355" s="59"/>
      <c r="M355" s="205"/>
      <c r="N355" s="40"/>
      <c r="O355" s="40"/>
      <c r="P355" s="40"/>
      <c r="Q355" s="40"/>
      <c r="R355" s="40"/>
      <c r="S355" s="40"/>
      <c r="T355" s="76"/>
      <c r="AT355" s="22" t="s">
        <v>160</v>
      </c>
      <c r="AU355" s="22" t="s">
        <v>81</v>
      </c>
    </row>
    <row r="356" spans="2:65" s="1" customFormat="1" ht="28.9" customHeight="1">
      <c r="B356" s="39"/>
      <c r="C356" s="191" t="s">
        <v>650</v>
      </c>
      <c r="D356" s="191" t="s">
        <v>153</v>
      </c>
      <c r="E356" s="192" t="s">
        <v>651</v>
      </c>
      <c r="F356" s="193" t="s">
        <v>652</v>
      </c>
      <c r="G356" s="194" t="s">
        <v>190</v>
      </c>
      <c r="H356" s="195">
        <v>689.58</v>
      </c>
      <c r="I356" s="196"/>
      <c r="J356" s="197">
        <f>ROUND(I356*H356,2)</f>
        <v>0</v>
      </c>
      <c r="K356" s="193" t="s">
        <v>157</v>
      </c>
      <c r="L356" s="59"/>
      <c r="M356" s="198" t="s">
        <v>21</v>
      </c>
      <c r="N356" s="199" t="s">
        <v>42</v>
      </c>
      <c r="O356" s="40"/>
      <c r="P356" s="200">
        <f>O356*H356</f>
        <v>0</v>
      </c>
      <c r="Q356" s="200">
        <v>0</v>
      </c>
      <c r="R356" s="200">
        <f>Q356*H356</f>
        <v>0</v>
      </c>
      <c r="S356" s="200">
        <v>0</v>
      </c>
      <c r="T356" s="201">
        <f>S356*H356</f>
        <v>0</v>
      </c>
      <c r="AR356" s="22" t="s">
        <v>158</v>
      </c>
      <c r="AT356" s="22" t="s">
        <v>153</v>
      </c>
      <c r="AU356" s="22" t="s">
        <v>81</v>
      </c>
      <c r="AY356" s="22" t="s">
        <v>151</v>
      </c>
      <c r="BE356" s="202">
        <f>IF(N356="základní",J356,0)</f>
        <v>0</v>
      </c>
      <c r="BF356" s="202">
        <f>IF(N356="snížená",J356,0)</f>
        <v>0</v>
      </c>
      <c r="BG356" s="202">
        <f>IF(N356="zákl. přenesená",J356,0)</f>
        <v>0</v>
      </c>
      <c r="BH356" s="202">
        <f>IF(N356="sníž. přenesená",J356,0)</f>
        <v>0</v>
      </c>
      <c r="BI356" s="202">
        <f>IF(N356="nulová",J356,0)</f>
        <v>0</v>
      </c>
      <c r="BJ356" s="22" t="s">
        <v>79</v>
      </c>
      <c r="BK356" s="202">
        <f>ROUND(I356*H356,2)</f>
        <v>0</v>
      </c>
      <c r="BL356" s="22" t="s">
        <v>158</v>
      </c>
      <c r="BM356" s="22" t="s">
        <v>653</v>
      </c>
    </row>
    <row r="357" spans="2:65" s="1" customFormat="1" ht="94.5">
      <c r="B357" s="39"/>
      <c r="C357" s="61"/>
      <c r="D357" s="203" t="s">
        <v>160</v>
      </c>
      <c r="E357" s="61"/>
      <c r="F357" s="204" t="s">
        <v>649</v>
      </c>
      <c r="G357" s="61"/>
      <c r="H357" s="61"/>
      <c r="I357" s="161"/>
      <c r="J357" s="61"/>
      <c r="K357" s="61"/>
      <c r="L357" s="59"/>
      <c r="M357" s="205"/>
      <c r="N357" s="40"/>
      <c r="O357" s="40"/>
      <c r="P357" s="40"/>
      <c r="Q357" s="40"/>
      <c r="R357" s="40"/>
      <c r="S357" s="40"/>
      <c r="T357" s="76"/>
      <c r="AT357" s="22" t="s">
        <v>160</v>
      </c>
      <c r="AU357" s="22" t="s">
        <v>81</v>
      </c>
    </row>
    <row r="358" spans="2:65" s="11" customFormat="1">
      <c r="B358" s="206"/>
      <c r="C358" s="207"/>
      <c r="D358" s="208" t="s">
        <v>162</v>
      </c>
      <c r="E358" s="207"/>
      <c r="F358" s="210" t="s">
        <v>654</v>
      </c>
      <c r="G358" s="207"/>
      <c r="H358" s="211">
        <v>689.58</v>
      </c>
      <c r="I358" s="212"/>
      <c r="J358" s="207"/>
      <c r="K358" s="207"/>
      <c r="L358" s="213"/>
      <c r="M358" s="214"/>
      <c r="N358" s="215"/>
      <c r="O358" s="215"/>
      <c r="P358" s="215"/>
      <c r="Q358" s="215"/>
      <c r="R358" s="215"/>
      <c r="S358" s="215"/>
      <c r="T358" s="216"/>
      <c r="AT358" s="217" t="s">
        <v>162</v>
      </c>
      <c r="AU358" s="217" t="s">
        <v>81</v>
      </c>
      <c r="AV358" s="11" t="s">
        <v>81</v>
      </c>
      <c r="AW358" s="11" t="s">
        <v>6</v>
      </c>
      <c r="AX358" s="11" t="s">
        <v>79</v>
      </c>
      <c r="AY358" s="217" t="s">
        <v>151</v>
      </c>
    </row>
    <row r="359" spans="2:65" s="1" customFormat="1" ht="20.45" customHeight="1">
      <c r="B359" s="39"/>
      <c r="C359" s="191" t="s">
        <v>655</v>
      </c>
      <c r="D359" s="191" t="s">
        <v>153</v>
      </c>
      <c r="E359" s="192" t="s">
        <v>656</v>
      </c>
      <c r="F359" s="193" t="s">
        <v>657</v>
      </c>
      <c r="G359" s="194" t="s">
        <v>190</v>
      </c>
      <c r="H359" s="195">
        <v>45.972000000000001</v>
      </c>
      <c r="I359" s="196"/>
      <c r="J359" s="197">
        <f>ROUND(I359*H359,2)</f>
        <v>0</v>
      </c>
      <c r="K359" s="193" t="s">
        <v>157</v>
      </c>
      <c r="L359" s="59"/>
      <c r="M359" s="198" t="s">
        <v>21</v>
      </c>
      <c r="N359" s="199" t="s">
        <v>42</v>
      </c>
      <c r="O359" s="40"/>
      <c r="P359" s="200">
        <f>O359*H359</f>
        <v>0</v>
      </c>
      <c r="Q359" s="200">
        <v>0</v>
      </c>
      <c r="R359" s="200">
        <f>Q359*H359</f>
        <v>0</v>
      </c>
      <c r="S359" s="200">
        <v>0</v>
      </c>
      <c r="T359" s="201">
        <f>S359*H359</f>
        <v>0</v>
      </c>
      <c r="AR359" s="22" t="s">
        <v>158</v>
      </c>
      <c r="AT359" s="22" t="s">
        <v>153</v>
      </c>
      <c r="AU359" s="22" t="s">
        <v>81</v>
      </c>
      <c r="AY359" s="22" t="s">
        <v>151</v>
      </c>
      <c r="BE359" s="202">
        <f>IF(N359="základní",J359,0)</f>
        <v>0</v>
      </c>
      <c r="BF359" s="202">
        <f>IF(N359="snížená",J359,0)</f>
        <v>0</v>
      </c>
      <c r="BG359" s="202">
        <f>IF(N359="zákl. přenesená",J359,0)</f>
        <v>0</v>
      </c>
      <c r="BH359" s="202">
        <f>IF(N359="sníž. přenesená",J359,0)</f>
        <v>0</v>
      </c>
      <c r="BI359" s="202">
        <f>IF(N359="nulová",J359,0)</f>
        <v>0</v>
      </c>
      <c r="BJ359" s="22" t="s">
        <v>79</v>
      </c>
      <c r="BK359" s="202">
        <f>ROUND(I359*H359,2)</f>
        <v>0</v>
      </c>
      <c r="BL359" s="22" t="s">
        <v>158</v>
      </c>
      <c r="BM359" s="22" t="s">
        <v>658</v>
      </c>
    </row>
    <row r="360" spans="2:65" s="1" customFormat="1" ht="81">
      <c r="B360" s="39"/>
      <c r="C360" s="61"/>
      <c r="D360" s="203" t="s">
        <v>160</v>
      </c>
      <c r="E360" s="61"/>
      <c r="F360" s="204" t="s">
        <v>659</v>
      </c>
      <c r="G360" s="61"/>
      <c r="H360" s="61"/>
      <c r="I360" s="161"/>
      <c r="J360" s="61"/>
      <c r="K360" s="61"/>
      <c r="L360" s="59"/>
      <c r="M360" s="205"/>
      <c r="N360" s="40"/>
      <c r="O360" s="40"/>
      <c r="P360" s="40"/>
      <c r="Q360" s="40"/>
      <c r="R360" s="40"/>
      <c r="S360" s="40"/>
      <c r="T360" s="76"/>
      <c r="AT360" s="22" t="s">
        <v>160</v>
      </c>
      <c r="AU360" s="22" t="s">
        <v>81</v>
      </c>
    </row>
    <row r="361" spans="2:65" s="10" customFormat="1" ht="29.85" customHeight="1">
      <c r="B361" s="174"/>
      <c r="C361" s="175"/>
      <c r="D361" s="188" t="s">
        <v>70</v>
      </c>
      <c r="E361" s="189" t="s">
        <v>660</v>
      </c>
      <c r="F361" s="189" t="s">
        <v>661</v>
      </c>
      <c r="G361" s="175"/>
      <c r="H361" s="175"/>
      <c r="I361" s="178"/>
      <c r="J361" s="190">
        <f>BK361</f>
        <v>0</v>
      </c>
      <c r="K361" s="175"/>
      <c r="L361" s="180"/>
      <c r="M361" s="181"/>
      <c r="N361" s="182"/>
      <c r="O361" s="182"/>
      <c r="P361" s="183">
        <f>SUM(P362:P363)</f>
        <v>0</v>
      </c>
      <c r="Q361" s="182"/>
      <c r="R361" s="183">
        <f>SUM(R362:R363)</f>
        <v>0</v>
      </c>
      <c r="S361" s="182"/>
      <c r="T361" s="184">
        <f>SUM(T362:T363)</f>
        <v>0</v>
      </c>
      <c r="AR361" s="185" t="s">
        <v>79</v>
      </c>
      <c r="AT361" s="186" t="s">
        <v>70</v>
      </c>
      <c r="AU361" s="186" t="s">
        <v>79</v>
      </c>
      <c r="AY361" s="185" t="s">
        <v>151</v>
      </c>
      <c r="BK361" s="187">
        <f>SUM(BK362:BK363)</f>
        <v>0</v>
      </c>
    </row>
    <row r="362" spans="2:65" s="1" customFormat="1" ht="40.15" customHeight="1">
      <c r="B362" s="39"/>
      <c r="C362" s="191" t="s">
        <v>662</v>
      </c>
      <c r="D362" s="191" t="s">
        <v>153</v>
      </c>
      <c r="E362" s="192" t="s">
        <v>663</v>
      </c>
      <c r="F362" s="193" t="s">
        <v>664</v>
      </c>
      <c r="G362" s="194" t="s">
        <v>190</v>
      </c>
      <c r="H362" s="195">
        <v>50.051000000000002</v>
      </c>
      <c r="I362" s="196"/>
      <c r="J362" s="197">
        <f>ROUND(I362*H362,2)</f>
        <v>0</v>
      </c>
      <c r="K362" s="193" t="s">
        <v>157</v>
      </c>
      <c r="L362" s="59"/>
      <c r="M362" s="198" t="s">
        <v>21</v>
      </c>
      <c r="N362" s="199" t="s">
        <v>42</v>
      </c>
      <c r="O362" s="40"/>
      <c r="P362" s="200">
        <f>O362*H362</f>
        <v>0</v>
      </c>
      <c r="Q362" s="200">
        <v>0</v>
      </c>
      <c r="R362" s="200">
        <f>Q362*H362</f>
        <v>0</v>
      </c>
      <c r="S362" s="200">
        <v>0</v>
      </c>
      <c r="T362" s="201">
        <f>S362*H362</f>
        <v>0</v>
      </c>
      <c r="AR362" s="22" t="s">
        <v>158</v>
      </c>
      <c r="AT362" s="22" t="s">
        <v>153</v>
      </c>
      <c r="AU362" s="22" t="s">
        <v>81</v>
      </c>
      <c r="AY362" s="22" t="s">
        <v>151</v>
      </c>
      <c r="BE362" s="202">
        <f>IF(N362="základní",J362,0)</f>
        <v>0</v>
      </c>
      <c r="BF362" s="202">
        <f>IF(N362="snížená",J362,0)</f>
        <v>0</v>
      </c>
      <c r="BG362" s="202">
        <f>IF(N362="zákl. přenesená",J362,0)</f>
        <v>0</v>
      </c>
      <c r="BH362" s="202">
        <f>IF(N362="sníž. přenesená",J362,0)</f>
        <v>0</v>
      </c>
      <c r="BI362" s="202">
        <f>IF(N362="nulová",J362,0)</f>
        <v>0</v>
      </c>
      <c r="BJ362" s="22" t="s">
        <v>79</v>
      </c>
      <c r="BK362" s="202">
        <f>ROUND(I362*H362,2)</f>
        <v>0</v>
      </c>
      <c r="BL362" s="22" t="s">
        <v>158</v>
      </c>
      <c r="BM362" s="22" t="s">
        <v>665</v>
      </c>
    </row>
    <row r="363" spans="2:65" s="1" customFormat="1" ht="81">
      <c r="B363" s="39"/>
      <c r="C363" s="61"/>
      <c r="D363" s="203" t="s">
        <v>160</v>
      </c>
      <c r="E363" s="61"/>
      <c r="F363" s="204" t="s">
        <v>666</v>
      </c>
      <c r="G363" s="61"/>
      <c r="H363" s="61"/>
      <c r="I363" s="161"/>
      <c r="J363" s="61"/>
      <c r="K363" s="61"/>
      <c r="L363" s="59"/>
      <c r="M363" s="205"/>
      <c r="N363" s="40"/>
      <c r="O363" s="40"/>
      <c r="P363" s="40"/>
      <c r="Q363" s="40"/>
      <c r="R363" s="40"/>
      <c r="S363" s="40"/>
      <c r="T363" s="76"/>
      <c r="AT363" s="22" t="s">
        <v>160</v>
      </c>
      <c r="AU363" s="22" t="s">
        <v>81</v>
      </c>
    </row>
    <row r="364" spans="2:65" s="10" customFormat="1" ht="37.35" customHeight="1">
      <c r="B364" s="174"/>
      <c r="C364" s="175"/>
      <c r="D364" s="176" t="s">
        <v>70</v>
      </c>
      <c r="E364" s="177" t="s">
        <v>667</v>
      </c>
      <c r="F364" s="177" t="s">
        <v>668</v>
      </c>
      <c r="G364" s="175"/>
      <c r="H364" s="175"/>
      <c r="I364" s="178"/>
      <c r="J364" s="179">
        <f>BK364</f>
        <v>0</v>
      </c>
      <c r="K364" s="175"/>
      <c r="L364" s="180"/>
      <c r="M364" s="181"/>
      <c r="N364" s="182"/>
      <c r="O364" s="182"/>
      <c r="P364" s="183">
        <f>P365+P381+P401+P407+P412+P444+P464+P470+P491+P526+P540+P543+P552+P570+P581</f>
        <v>0</v>
      </c>
      <c r="Q364" s="182"/>
      <c r="R364" s="183">
        <f>R365+R381+R401+R407+R412+R444+R464+R470+R491+R526+R540+R543+R552+R570+R581</f>
        <v>14.124726860000003</v>
      </c>
      <c r="S364" s="182"/>
      <c r="T364" s="184">
        <f>T365+T381+T401+T407+T412+T444+T464+T470+T491+T526+T540+T543+T552+T570+T581</f>
        <v>8.8655211599999983</v>
      </c>
      <c r="AR364" s="185" t="s">
        <v>81</v>
      </c>
      <c r="AT364" s="186" t="s">
        <v>70</v>
      </c>
      <c r="AU364" s="186" t="s">
        <v>71</v>
      </c>
      <c r="AY364" s="185" t="s">
        <v>151</v>
      </c>
      <c r="BK364" s="187">
        <f>BK365+BK381+BK401+BK407+BK412+BK444+BK464+BK470+BK491+BK526+BK540+BK543+BK552+BK570+BK581</f>
        <v>0</v>
      </c>
    </row>
    <row r="365" spans="2:65" s="10" customFormat="1" ht="19.899999999999999" customHeight="1">
      <c r="B365" s="174"/>
      <c r="C365" s="175"/>
      <c r="D365" s="188" t="s">
        <v>70</v>
      </c>
      <c r="E365" s="189" t="s">
        <v>669</v>
      </c>
      <c r="F365" s="189" t="s">
        <v>670</v>
      </c>
      <c r="G365" s="175"/>
      <c r="H365" s="175"/>
      <c r="I365" s="178"/>
      <c r="J365" s="190">
        <f>BK365</f>
        <v>0</v>
      </c>
      <c r="K365" s="175"/>
      <c r="L365" s="180"/>
      <c r="M365" s="181"/>
      <c r="N365" s="182"/>
      <c r="O365" s="182"/>
      <c r="P365" s="183">
        <f>SUM(P366:P380)</f>
        <v>0</v>
      </c>
      <c r="Q365" s="182"/>
      <c r="R365" s="183">
        <f>SUM(R366:R380)</f>
        <v>0.23064960000000001</v>
      </c>
      <c r="S365" s="182"/>
      <c r="T365" s="184">
        <f>SUM(T366:T380)</f>
        <v>0</v>
      </c>
      <c r="AR365" s="185" t="s">
        <v>81</v>
      </c>
      <c r="AT365" s="186" t="s">
        <v>70</v>
      </c>
      <c r="AU365" s="186" t="s">
        <v>79</v>
      </c>
      <c r="AY365" s="185" t="s">
        <v>151</v>
      </c>
      <c r="BK365" s="187">
        <f>SUM(BK366:BK380)</f>
        <v>0</v>
      </c>
    </row>
    <row r="366" spans="2:65" s="1" customFormat="1" ht="40.15" customHeight="1">
      <c r="B366" s="39"/>
      <c r="C366" s="191" t="s">
        <v>671</v>
      </c>
      <c r="D366" s="191" t="s">
        <v>153</v>
      </c>
      <c r="E366" s="192" t="s">
        <v>672</v>
      </c>
      <c r="F366" s="193" t="s">
        <v>673</v>
      </c>
      <c r="G366" s="194" t="s">
        <v>224</v>
      </c>
      <c r="H366" s="195">
        <v>7.2</v>
      </c>
      <c r="I366" s="196"/>
      <c r="J366" s="197">
        <f>ROUND(I366*H366,2)</f>
        <v>0</v>
      </c>
      <c r="K366" s="193" t="s">
        <v>157</v>
      </c>
      <c r="L366" s="59"/>
      <c r="M366" s="198" t="s">
        <v>21</v>
      </c>
      <c r="N366" s="199" t="s">
        <v>42</v>
      </c>
      <c r="O366" s="40"/>
      <c r="P366" s="200">
        <f>O366*H366</f>
        <v>0</v>
      </c>
      <c r="Q366" s="200">
        <v>7.7999999999999999E-4</v>
      </c>
      <c r="R366" s="200">
        <f>Q366*H366</f>
        <v>5.6160000000000003E-3</v>
      </c>
      <c r="S366" s="200">
        <v>0</v>
      </c>
      <c r="T366" s="201">
        <f>S366*H366</f>
        <v>0</v>
      </c>
      <c r="AR366" s="22" t="s">
        <v>240</v>
      </c>
      <c r="AT366" s="22" t="s">
        <v>153</v>
      </c>
      <c r="AU366" s="22" t="s">
        <v>81</v>
      </c>
      <c r="AY366" s="22" t="s">
        <v>151</v>
      </c>
      <c r="BE366" s="202">
        <f>IF(N366="základní",J366,0)</f>
        <v>0</v>
      </c>
      <c r="BF366" s="202">
        <f>IF(N366="snížená",J366,0)</f>
        <v>0</v>
      </c>
      <c r="BG366" s="202">
        <f>IF(N366="zákl. přenesená",J366,0)</f>
        <v>0</v>
      </c>
      <c r="BH366" s="202">
        <f>IF(N366="sníž. přenesená",J366,0)</f>
        <v>0</v>
      </c>
      <c r="BI366" s="202">
        <f>IF(N366="nulová",J366,0)</f>
        <v>0</v>
      </c>
      <c r="BJ366" s="22" t="s">
        <v>79</v>
      </c>
      <c r="BK366" s="202">
        <f>ROUND(I366*H366,2)</f>
        <v>0</v>
      </c>
      <c r="BL366" s="22" t="s">
        <v>240</v>
      </c>
      <c r="BM366" s="22" t="s">
        <v>674</v>
      </c>
    </row>
    <row r="367" spans="2:65" s="1" customFormat="1" ht="54">
      <c r="B367" s="39"/>
      <c r="C367" s="61"/>
      <c r="D367" s="203" t="s">
        <v>160</v>
      </c>
      <c r="E367" s="61"/>
      <c r="F367" s="204" t="s">
        <v>675</v>
      </c>
      <c r="G367" s="61"/>
      <c r="H367" s="61"/>
      <c r="I367" s="161"/>
      <c r="J367" s="61"/>
      <c r="K367" s="61"/>
      <c r="L367" s="59"/>
      <c r="M367" s="205"/>
      <c r="N367" s="40"/>
      <c r="O367" s="40"/>
      <c r="P367" s="40"/>
      <c r="Q367" s="40"/>
      <c r="R367" s="40"/>
      <c r="S367" s="40"/>
      <c r="T367" s="76"/>
      <c r="AT367" s="22" t="s">
        <v>160</v>
      </c>
      <c r="AU367" s="22" t="s">
        <v>81</v>
      </c>
    </row>
    <row r="368" spans="2:65" s="11" customFormat="1">
      <c r="B368" s="206"/>
      <c r="C368" s="207"/>
      <c r="D368" s="208" t="s">
        <v>162</v>
      </c>
      <c r="E368" s="209" t="s">
        <v>21</v>
      </c>
      <c r="F368" s="210" t="s">
        <v>676</v>
      </c>
      <c r="G368" s="207"/>
      <c r="H368" s="211">
        <v>7.2</v>
      </c>
      <c r="I368" s="212"/>
      <c r="J368" s="207"/>
      <c r="K368" s="207"/>
      <c r="L368" s="213"/>
      <c r="M368" s="214"/>
      <c r="N368" s="215"/>
      <c r="O368" s="215"/>
      <c r="P368" s="215"/>
      <c r="Q368" s="215"/>
      <c r="R368" s="215"/>
      <c r="S368" s="215"/>
      <c r="T368" s="216"/>
      <c r="AT368" s="217" t="s">
        <v>162</v>
      </c>
      <c r="AU368" s="217" t="s">
        <v>81</v>
      </c>
      <c r="AV368" s="11" t="s">
        <v>81</v>
      </c>
      <c r="AW368" s="11" t="s">
        <v>35</v>
      </c>
      <c r="AX368" s="11" t="s">
        <v>79</v>
      </c>
      <c r="AY368" s="217" t="s">
        <v>151</v>
      </c>
    </row>
    <row r="369" spans="2:65" s="1" customFormat="1" ht="28.9" customHeight="1">
      <c r="B369" s="39"/>
      <c r="C369" s="191" t="s">
        <v>677</v>
      </c>
      <c r="D369" s="191" t="s">
        <v>153</v>
      </c>
      <c r="E369" s="192" t="s">
        <v>678</v>
      </c>
      <c r="F369" s="193" t="s">
        <v>679</v>
      </c>
      <c r="G369" s="194" t="s">
        <v>405</v>
      </c>
      <c r="H369" s="195">
        <v>9</v>
      </c>
      <c r="I369" s="196"/>
      <c r="J369" s="197">
        <f>ROUND(I369*H369,2)</f>
        <v>0</v>
      </c>
      <c r="K369" s="193" t="s">
        <v>157</v>
      </c>
      <c r="L369" s="59"/>
      <c r="M369" s="198" t="s">
        <v>21</v>
      </c>
      <c r="N369" s="199" t="s">
        <v>42</v>
      </c>
      <c r="O369" s="40"/>
      <c r="P369" s="200">
        <f>O369*H369</f>
        <v>0</v>
      </c>
      <c r="Q369" s="200">
        <v>2.7999999999999998E-4</v>
      </c>
      <c r="R369" s="200">
        <f>Q369*H369</f>
        <v>2.5199999999999997E-3</v>
      </c>
      <c r="S369" s="200">
        <v>0</v>
      </c>
      <c r="T369" s="201">
        <f>S369*H369</f>
        <v>0</v>
      </c>
      <c r="AR369" s="22" t="s">
        <v>240</v>
      </c>
      <c r="AT369" s="22" t="s">
        <v>153</v>
      </c>
      <c r="AU369" s="22" t="s">
        <v>81</v>
      </c>
      <c r="AY369" s="22" t="s">
        <v>151</v>
      </c>
      <c r="BE369" s="202">
        <f>IF(N369="základní",J369,0)</f>
        <v>0</v>
      </c>
      <c r="BF369" s="202">
        <f>IF(N369="snížená",J369,0)</f>
        <v>0</v>
      </c>
      <c r="BG369" s="202">
        <f>IF(N369="zákl. přenesená",J369,0)</f>
        <v>0</v>
      </c>
      <c r="BH369" s="202">
        <f>IF(N369="sníž. přenesená",J369,0)</f>
        <v>0</v>
      </c>
      <c r="BI369" s="202">
        <f>IF(N369="nulová",J369,0)</f>
        <v>0</v>
      </c>
      <c r="BJ369" s="22" t="s">
        <v>79</v>
      </c>
      <c r="BK369" s="202">
        <f>ROUND(I369*H369,2)</f>
        <v>0</v>
      </c>
      <c r="BL369" s="22" t="s">
        <v>240</v>
      </c>
      <c r="BM369" s="22" t="s">
        <v>680</v>
      </c>
    </row>
    <row r="370" spans="2:65" s="1" customFormat="1" ht="40.5">
      <c r="B370" s="39"/>
      <c r="C370" s="61"/>
      <c r="D370" s="208" t="s">
        <v>160</v>
      </c>
      <c r="E370" s="61"/>
      <c r="F370" s="232" t="s">
        <v>681</v>
      </c>
      <c r="G370" s="61"/>
      <c r="H370" s="61"/>
      <c r="I370" s="161"/>
      <c r="J370" s="61"/>
      <c r="K370" s="61"/>
      <c r="L370" s="59"/>
      <c r="M370" s="205"/>
      <c r="N370" s="40"/>
      <c r="O370" s="40"/>
      <c r="P370" s="40"/>
      <c r="Q370" s="40"/>
      <c r="R370" s="40"/>
      <c r="S370" s="40"/>
      <c r="T370" s="76"/>
      <c r="AT370" s="22" t="s">
        <v>160</v>
      </c>
      <c r="AU370" s="22" t="s">
        <v>81</v>
      </c>
    </row>
    <row r="371" spans="2:65" s="1" customFormat="1" ht="40.15" customHeight="1">
      <c r="B371" s="39"/>
      <c r="C371" s="191" t="s">
        <v>682</v>
      </c>
      <c r="D371" s="191" t="s">
        <v>153</v>
      </c>
      <c r="E371" s="192" t="s">
        <v>683</v>
      </c>
      <c r="F371" s="193" t="s">
        <v>684</v>
      </c>
      <c r="G371" s="194" t="s">
        <v>224</v>
      </c>
      <c r="H371" s="195">
        <v>14.723000000000001</v>
      </c>
      <c r="I371" s="196"/>
      <c r="J371" s="197">
        <f>ROUND(I371*H371,2)</f>
        <v>0</v>
      </c>
      <c r="K371" s="193" t="s">
        <v>157</v>
      </c>
      <c r="L371" s="59"/>
      <c r="M371" s="198" t="s">
        <v>21</v>
      </c>
      <c r="N371" s="199" t="s">
        <v>42</v>
      </c>
      <c r="O371" s="40"/>
      <c r="P371" s="200">
        <f>O371*H371</f>
        <v>0</v>
      </c>
      <c r="Q371" s="200">
        <v>6.0000000000000001E-3</v>
      </c>
      <c r="R371" s="200">
        <f>Q371*H371</f>
        <v>8.8338E-2</v>
      </c>
      <c r="S371" s="200">
        <v>0</v>
      </c>
      <c r="T371" s="201">
        <f>S371*H371</f>
        <v>0</v>
      </c>
      <c r="AR371" s="22" t="s">
        <v>240</v>
      </c>
      <c r="AT371" s="22" t="s">
        <v>153</v>
      </c>
      <c r="AU371" s="22" t="s">
        <v>81</v>
      </c>
      <c r="AY371" s="22" t="s">
        <v>151</v>
      </c>
      <c r="BE371" s="202">
        <f>IF(N371="základní",J371,0)</f>
        <v>0</v>
      </c>
      <c r="BF371" s="202">
        <f>IF(N371="snížená",J371,0)</f>
        <v>0</v>
      </c>
      <c r="BG371" s="202">
        <f>IF(N371="zákl. přenesená",J371,0)</f>
        <v>0</v>
      </c>
      <c r="BH371" s="202">
        <f>IF(N371="sníž. přenesená",J371,0)</f>
        <v>0</v>
      </c>
      <c r="BI371" s="202">
        <f>IF(N371="nulová",J371,0)</f>
        <v>0</v>
      </c>
      <c r="BJ371" s="22" t="s">
        <v>79</v>
      </c>
      <c r="BK371" s="202">
        <f>ROUND(I371*H371,2)</f>
        <v>0</v>
      </c>
      <c r="BL371" s="22" t="s">
        <v>240</v>
      </c>
      <c r="BM371" s="22" t="s">
        <v>685</v>
      </c>
    </row>
    <row r="372" spans="2:65" s="11" customFormat="1">
      <c r="B372" s="206"/>
      <c r="C372" s="207"/>
      <c r="D372" s="203" t="s">
        <v>162</v>
      </c>
      <c r="E372" s="218" t="s">
        <v>21</v>
      </c>
      <c r="F372" s="219" t="s">
        <v>686</v>
      </c>
      <c r="G372" s="207"/>
      <c r="H372" s="220">
        <v>12.896000000000001</v>
      </c>
      <c r="I372" s="212"/>
      <c r="J372" s="207"/>
      <c r="K372" s="207"/>
      <c r="L372" s="213"/>
      <c r="M372" s="214"/>
      <c r="N372" s="215"/>
      <c r="O372" s="215"/>
      <c r="P372" s="215"/>
      <c r="Q372" s="215"/>
      <c r="R372" s="215"/>
      <c r="S372" s="215"/>
      <c r="T372" s="216"/>
      <c r="AT372" s="217" t="s">
        <v>162</v>
      </c>
      <c r="AU372" s="217" t="s">
        <v>81</v>
      </c>
      <c r="AV372" s="11" t="s">
        <v>81</v>
      </c>
      <c r="AW372" s="11" t="s">
        <v>35</v>
      </c>
      <c r="AX372" s="11" t="s">
        <v>71</v>
      </c>
      <c r="AY372" s="217" t="s">
        <v>151</v>
      </c>
    </row>
    <row r="373" spans="2:65" s="11" customFormat="1">
      <c r="B373" s="206"/>
      <c r="C373" s="207"/>
      <c r="D373" s="203" t="s">
        <v>162</v>
      </c>
      <c r="E373" s="218" t="s">
        <v>21</v>
      </c>
      <c r="F373" s="219" t="s">
        <v>687</v>
      </c>
      <c r="G373" s="207"/>
      <c r="H373" s="220">
        <v>1.827</v>
      </c>
      <c r="I373" s="212"/>
      <c r="J373" s="207"/>
      <c r="K373" s="207"/>
      <c r="L373" s="213"/>
      <c r="M373" s="214"/>
      <c r="N373" s="215"/>
      <c r="O373" s="215"/>
      <c r="P373" s="215"/>
      <c r="Q373" s="215"/>
      <c r="R373" s="215"/>
      <c r="S373" s="215"/>
      <c r="T373" s="216"/>
      <c r="AT373" s="217" t="s">
        <v>162</v>
      </c>
      <c r="AU373" s="217" t="s">
        <v>81</v>
      </c>
      <c r="AV373" s="11" t="s">
        <v>81</v>
      </c>
      <c r="AW373" s="11" t="s">
        <v>35</v>
      </c>
      <c r="AX373" s="11" t="s">
        <v>71</v>
      </c>
      <c r="AY373" s="217" t="s">
        <v>151</v>
      </c>
    </row>
    <row r="374" spans="2:65" s="12" customFormat="1">
      <c r="B374" s="221"/>
      <c r="C374" s="222"/>
      <c r="D374" s="208" t="s">
        <v>162</v>
      </c>
      <c r="E374" s="223" t="s">
        <v>21</v>
      </c>
      <c r="F374" s="224" t="s">
        <v>170</v>
      </c>
      <c r="G374" s="222"/>
      <c r="H374" s="225">
        <v>14.723000000000001</v>
      </c>
      <c r="I374" s="226"/>
      <c r="J374" s="222"/>
      <c r="K374" s="222"/>
      <c r="L374" s="227"/>
      <c r="M374" s="228"/>
      <c r="N374" s="229"/>
      <c r="O374" s="229"/>
      <c r="P374" s="229"/>
      <c r="Q374" s="229"/>
      <c r="R374" s="229"/>
      <c r="S374" s="229"/>
      <c r="T374" s="230"/>
      <c r="AT374" s="231" t="s">
        <v>162</v>
      </c>
      <c r="AU374" s="231" t="s">
        <v>81</v>
      </c>
      <c r="AV374" s="12" t="s">
        <v>158</v>
      </c>
      <c r="AW374" s="12" t="s">
        <v>35</v>
      </c>
      <c r="AX374" s="12" t="s">
        <v>79</v>
      </c>
      <c r="AY374" s="231" t="s">
        <v>151</v>
      </c>
    </row>
    <row r="375" spans="2:65" s="1" customFormat="1" ht="40.15" customHeight="1">
      <c r="B375" s="39"/>
      <c r="C375" s="191" t="s">
        <v>688</v>
      </c>
      <c r="D375" s="191" t="s">
        <v>153</v>
      </c>
      <c r="E375" s="192" t="s">
        <v>689</v>
      </c>
      <c r="F375" s="193" t="s">
        <v>690</v>
      </c>
      <c r="G375" s="194" t="s">
        <v>224</v>
      </c>
      <c r="H375" s="195">
        <v>21.96</v>
      </c>
      <c r="I375" s="196"/>
      <c r="J375" s="197">
        <f>ROUND(I375*H375,2)</f>
        <v>0</v>
      </c>
      <c r="K375" s="193" t="s">
        <v>157</v>
      </c>
      <c r="L375" s="59"/>
      <c r="M375" s="198" t="s">
        <v>21</v>
      </c>
      <c r="N375" s="199" t="s">
        <v>42</v>
      </c>
      <c r="O375" s="40"/>
      <c r="P375" s="200">
        <f>O375*H375</f>
        <v>0</v>
      </c>
      <c r="Q375" s="200">
        <v>6.11E-3</v>
      </c>
      <c r="R375" s="200">
        <f>Q375*H375</f>
        <v>0.13417560000000001</v>
      </c>
      <c r="S375" s="200">
        <v>0</v>
      </c>
      <c r="T375" s="201">
        <f>S375*H375</f>
        <v>0</v>
      </c>
      <c r="AR375" s="22" t="s">
        <v>240</v>
      </c>
      <c r="AT375" s="22" t="s">
        <v>153</v>
      </c>
      <c r="AU375" s="22" t="s">
        <v>81</v>
      </c>
      <c r="AY375" s="22" t="s">
        <v>151</v>
      </c>
      <c r="BE375" s="202">
        <f>IF(N375="základní",J375,0)</f>
        <v>0</v>
      </c>
      <c r="BF375" s="202">
        <f>IF(N375="snížená",J375,0)</f>
        <v>0</v>
      </c>
      <c r="BG375" s="202">
        <f>IF(N375="zákl. přenesená",J375,0)</f>
        <v>0</v>
      </c>
      <c r="BH375" s="202">
        <f>IF(N375="sníž. přenesená",J375,0)</f>
        <v>0</v>
      </c>
      <c r="BI375" s="202">
        <f>IF(N375="nulová",J375,0)</f>
        <v>0</v>
      </c>
      <c r="BJ375" s="22" t="s">
        <v>79</v>
      </c>
      <c r="BK375" s="202">
        <f>ROUND(I375*H375,2)</f>
        <v>0</v>
      </c>
      <c r="BL375" s="22" t="s">
        <v>240</v>
      </c>
      <c r="BM375" s="22" t="s">
        <v>691</v>
      </c>
    </row>
    <row r="376" spans="2:65" s="11" customFormat="1">
      <c r="B376" s="206"/>
      <c r="C376" s="207"/>
      <c r="D376" s="203" t="s">
        <v>162</v>
      </c>
      <c r="E376" s="218" t="s">
        <v>21</v>
      </c>
      <c r="F376" s="219" t="s">
        <v>692</v>
      </c>
      <c r="G376" s="207"/>
      <c r="H376" s="220">
        <v>10.6</v>
      </c>
      <c r="I376" s="212"/>
      <c r="J376" s="207"/>
      <c r="K376" s="207"/>
      <c r="L376" s="213"/>
      <c r="M376" s="214"/>
      <c r="N376" s="215"/>
      <c r="O376" s="215"/>
      <c r="P376" s="215"/>
      <c r="Q376" s="215"/>
      <c r="R376" s="215"/>
      <c r="S376" s="215"/>
      <c r="T376" s="216"/>
      <c r="AT376" s="217" t="s">
        <v>162</v>
      </c>
      <c r="AU376" s="217" t="s">
        <v>81</v>
      </c>
      <c r="AV376" s="11" t="s">
        <v>81</v>
      </c>
      <c r="AW376" s="11" t="s">
        <v>35</v>
      </c>
      <c r="AX376" s="11" t="s">
        <v>71</v>
      </c>
      <c r="AY376" s="217" t="s">
        <v>151</v>
      </c>
    </row>
    <row r="377" spans="2:65" s="11" customFormat="1">
      <c r="B377" s="206"/>
      <c r="C377" s="207"/>
      <c r="D377" s="203" t="s">
        <v>162</v>
      </c>
      <c r="E377" s="218" t="s">
        <v>21</v>
      </c>
      <c r="F377" s="219" t="s">
        <v>693</v>
      </c>
      <c r="G377" s="207"/>
      <c r="H377" s="220">
        <v>11.36</v>
      </c>
      <c r="I377" s="212"/>
      <c r="J377" s="207"/>
      <c r="K377" s="207"/>
      <c r="L377" s="213"/>
      <c r="M377" s="214"/>
      <c r="N377" s="215"/>
      <c r="O377" s="215"/>
      <c r="P377" s="215"/>
      <c r="Q377" s="215"/>
      <c r="R377" s="215"/>
      <c r="S377" s="215"/>
      <c r="T377" s="216"/>
      <c r="AT377" s="217" t="s">
        <v>162</v>
      </c>
      <c r="AU377" s="217" t="s">
        <v>81</v>
      </c>
      <c r="AV377" s="11" t="s">
        <v>81</v>
      </c>
      <c r="AW377" s="11" t="s">
        <v>35</v>
      </c>
      <c r="AX377" s="11" t="s">
        <v>71</v>
      </c>
      <c r="AY377" s="217" t="s">
        <v>151</v>
      </c>
    </row>
    <row r="378" spans="2:65" s="12" customFormat="1">
      <c r="B378" s="221"/>
      <c r="C378" s="222"/>
      <c r="D378" s="208" t="s">
        <v>162</v>
      </c>
      <c r="E378" s="223" t="s">
        <v>21</v>
      </c>
      <c r="F378" s="224" t="s">
        <v>170</v>
      </c>
      <c r="G378" s="222"/>
      <c r="H378" s="225">
        <v>21.96</v>
      </c>
      <c r="I378" s="226"/>
      <c r="J378" s="222"/>
      <c r="K378" s="222"/>
      <c r="L378" s="227"/>
      <c r="M378" s="228"/>
      <c r="N378" s="229"/>
      <c r="O378" s="229"/>
      <c r="P378" s="229"/>
      <c r="Q378" s="229"/>
      <c r="R378" s="229"/>
      <c r="S378" s="229"/>
      <c r="T378" s="230"/>
      <c r="AT378" s="231" t="s">
        <v>162</v>
      </c>
      <c r="AU378" s="231" t="s">
        <v>81</v>
      </c>
      <c r="AV378" s="12" t="s">
        <v>158</v>
      </c>
      <c r="AW378" s="12" t="s">
        <v>35</v>
      </c>
      <c r="AX378" s="12" t="s">
        <v>79</v>
      </c>
      <c r="AY378" s="231" t="s">
        <v>151</v>
      </c>
    </row>
    <row r="379" spans="2:65" s="1" customFormat="1" ht="40.15" customHeight="1">
      <c r="B379" s="39"/>
      <c r="C379" s="191" t="s">
        <v>694</v>
      </c>
      <c r="D379" s="191" t="s">
        <v>153</v>
      </c>
      <c r="E379" s="192" t="s">
        <v>695</v>
      </c>
      <c r="F379" s="193" t="s">
        <v>696</v>
      </c>
      <c r="G379" s="194" t="s">
        <v>190</v>
      </c>
      <c r="H379" s="195">
        <v>0.23100000000000001</v>
      </c>
      <c r="I379" s="196"/>
      <c r="J379" s="197">
        <f>ROUND(I379*H379,2)</f>
        <v>0</v>
      </c>
      <c r="K379" s="193" t="s">
        <v>157</v>
      </c>
      <c r="L379" s="59"/>
      <c r="M379" s="198" t="s">
        <v>21</v>
      </c>
      <c r="N379" s="199" t="s">
        <v>42</v>
      </c>
      <c r="O379" s="40"/>
      <c r="P379" s="200">
        <f>O379*H379</f>
        <v>0</v>
      </c>
      <c r="Q379" s="200">
        <v>0</v>
      </c>
      <c r="R379" s="200">
        <f>Q379*H379</f>
        <v>0</v>
      </c>
      <c r="S379" s="200">
        <v>0</v>
      </c>
      <c r="T379" s="201">
        <f>S379*H379</f>
        <v>0</v>
      </c>
      <c r="AR379" s="22" t="s">
        <v>240</v>
      </c>
      <c r="AT379" s="22" t="s">
        <v>153</v>
      </c>
      <c r="AU379" s="22" t="s">
        <v>81</v>
      </c>
      <c r="AY379" s="22" t="s">
        <v>151</v>
      </c>
      <c r="BE379" s="202">
        <f>IF(N379="základní",J379,0)</f>
        <v>0</v>
      </c>
      <c r="BF379" s="202">
        <f>IF(N379="snížená",J379,0)</f>
        <v>0</v>
      </c>
      <c r="BG379" s="202">
        <f>IF(N379="zákl. přenesená",J379,0)</f>
        <v>0</v>
      </c>
      <c r="BH379" s="202">
        <f>IF(N379="sníž. přenesená",J379,0)</f>
        <v>0</v>
      </c>
      <c r="BI379" s="202">
        <f>IF(N379="nulová",J379,0)</f>
        <v>0</v>
      </c>
      <c r="BJ379" s="22" t="s">
        <v>79</v>
      </c>
      <c r="BK379" s="202">
        <f>ROUND(I379*H379,2)</f>
        <v>0</v>
      </c>
      <c r="BL379" s="22" t="s">
        <v>240</v>
      </c>
      <c r="BM379" s="22" t="s">
        <v>697</v>
      </c>
    </row>
    <row r="380" spans="2:65" s="1" customFormat="1" ht="135">
      <c r="B380" s="39"/>
      <c r="C380" s="61"/>
      <c r="D380" s="203" t="s">
        <v>160</v>
      </c>
      <c r="E380" s="61"/>
      <c r="F380" s="204" t="s">
        <v>698</v>
      </c>
      <c r="G380" s="61"/>
      <c r="H380" s="61"/>
      <c r="I380" s="161"/>
      <c r="J380" s="61"/>
      <c r="K380" s="61"/>
      <c r="L380" s="59"/>
      <c r="M380" s="205"/>
      <c r="N380" s="40"/>
      <c r="O380" s="40"/>
      <c r="P380" s="40"/>
      <c r="Q380" s="40"/>
      <c r="R380" s="40"/>
      <c r="S380" s="40"/>
      <c r="T380" s="76"/>
      <c r="AT380" s="22" t="s">
        <v>160</v>
      </c>
      <c r="AU380" s="22" t="s">
        <v>81</v>
      </c>
    </row>
    <row r="381" spans="2:65" s="10" customFormat="1" ht="29.85" customHeight="1">
      <c r="B381" s="174"/>
      <c r="C381" s="175"/>
      <c r="D381" s="188" t="s">
        <v>70</v>
      </c>
      <c r="E381" s="189" t="s">
        <v>699</v>
      </c>
      <c r="F381" s="189" t="s">
        <v>700</v>
      </c>
      <c r="G381" s="175"/>
      <c r="H381" s="175"/>
      <c r="I381" s="178"/>
      <c r="J381" s="190">
        <f>BK381</f>
        <v>0</v>
      </c>
      <c r="K381" s="175"/>
      <c r="L381" s="180"/>
      <c r="M381" s="181"/>
      <c r="N381" s="182"/>
      <c r="O381" s="182"/>
      <c r="P381" s="183">
        <f>SUM(P382:P400)</f>
        <v>0</v>
      </c>
      <c r="Q381" s="182"/>
      <c r="R381" s="183">
        <f>SUM(R382:R400)</f>
        <v>0.10320419999999998</v>
      </c>
      <c r="S381" s="182"/>
      <c r="T381" s="184">
        <f>SUM(T382:T400)</f>
        <v>1.0035000000000001E-2</v>
      </c>
      <c r="AR381" s="185" t="s">
        <v>81</v>
      </c>
      <c r="AT381" s="186" t="s">
        <v>70</v>
      </c>
      <c r="AU381" s="186" t="s">
        <v>79</v>
      </c>
      <c r="AY381" s="185" t="s">
        <v>151</v>
      </c>
      <c r="BK381" s="187">
        <f>SUM(BK382:BK400)</f>
        <v>0</v>
      </c>
    </row>
    <row r="382" spans="2:65" s="1" customFormat="1" ht="40.15" customHeight="1">
      <c r="B382" s="39"/>
      <c r="C382" s="191" t="s">
        <v>701</v>
      </c>
      <c r="D382" s="191" t="s">
        <v>153</v>
      </c>
      <c r="E382" s="192" t="s">
        <v>702</v>
      </c>
      <c r="F382" s="193" t="s">
        <v>703</v>
      </c>
      <c r="G382" s="194" t="s">
        <v>224</v>
      </c>
      <c r="H382" s="195">
        <v>6.69</v>
      </c>
      <c r="I382" s="196"/>
      <c r="J382" s="197">
        <f>ROUND(I382*H382,2)</f>
        <v>0</v>
      </c>
      <c r="K382" s="193" t="s">
        <v>157</v>
      </c>
      <c r="L382" s="59"/>
      <c r="M382" s="198" t="s">
        <v>21</v>
      </c>
      <c r="N382" s="199" t="s">
        <v>42</v>
      </c>
      <c r="O382" s="40"/>
      <c r="P382" s="200">
        <f>O382*H382</f>
        <v>0</v>
      </c>
      <c r="Q382" s="200">
        <v>0</v>
      </c>
      <c r="R382" s="200">
        <f>Q382*H382</f>
        <v>0</v>
      </c>
      <c r="S382" s="200">
        <v>1.5E-3</v>
      </c>
      <c r="T382" s="201">
        <f>S382*H382</f>
        <v>1.0035000000000001E-2</v>
      </c>
      <c r="AR382" s="22" t="s">
        <v>240</v>
      </c>
      <c r="AT382" s="22" t="s">
        <v>153</v>
      </c>
      <c r="AU382" s="22" t="s">
        <v>81</v>
      </c>
      <c r="AY382" s="22" t="s">
        <v>151</v>
      </c>
      <c r="BE382" s="202">
        <f>IF(N382="základní",J382,0)</f>
        <v>0</v>
      </c>
      <c r="BF382" s="202">
        <f>IF(N382="snížená",J382,0)</f>
        <v>0</v>
      </c>
      <c r="BG382" s="202">
        <f>IF(N382="zákl. přenesená",J382,0)</f>
        <v>0</v>
      </c>
      <c r="BH382" s="202">
        <f>IF(N382="sníž. přenesená",J382,0)</f>
        <v>0</v>
      </c>
      <c r="BI382" s="202">
        <f>IF(N382="nulová",J382,0)</f>
        <v>0</v>
      </c>
      <c r="BJ382" s="22" t="s">
        <v>79</v>
      </c>
      <c r="BK382" s="202">
        <f>ROUND(I382*H382,2)</f>
        <v>0</v>
      </c>
      <c r="BL382" s="22" t="s">
        <v>240</v>
      </c>
      <c r="BM382" s="22" t="s">
        <v>704</v>
      </c>
    </row>
    <row r="383" spans="2:65" s="1" customFormat="1" ht="81">
      <c r="B383" s="39"/>
      <c r="C383" s="61"/>
      <c r="D383" s="203" t="s">
        <v>160</v>
      </c>
      <c r="E383" s="61"/>
      <c r="F383" s="204" t="s">
        <v>705</v>
      </c>
      <c r="G383" s="61"/>
      <c r="H383" s="61"/>
      <c r="I383" s="161"/>
      <c r="J383" s="61"/>
      <c r="K383" s="61"/>
      <c r="L383" s="59"/>
      <c r="M383" s="205"/>
      <c r="N383" s="40"/>
      <c r="O383" s="40"/>
      <c r="P383" s="40"/>
      <c r="Q383" s="40"/>
      <c r="R383" s="40"/>
      <c r="S383" s="40"/>
      <c r="T383" s="76"/>
      <c r="AT383" s="22" t="s">
        <v>160</v>
      </c>
      <c r="AU383" s="22" t="s">
        <v>81</v>
      </c>
    </row>
    <row r="384" spans="2:65" s="11" customFormat="1">
      <c r="B384" s="206"/>
      <c r="C384" s="207"/>
      <c r="D384" s="208" t="s">
        <v>162</v>
      </c>
      <c r="E384" s="209" t="s">
        <v>21</v>
      </c>
      <c r="F384" s="210" t="s">
        <v>706</v>
      </c>
      <c r="G384" s="207"/>
      <c r="H384" s="211">
        <v>6.69</v>
      </c>
      <c r="I384" s="212"/>
      <c r="J384" s="207"/>
      <c r="K384" s="207"/>
      <c r="L384" s="213"/>
      <c r="M384" s="214"/>
      <c r="N384" s="215"/>
      <c r="O384" s="215"/>
      <c r="P384" s="215"/>
      <c r="Q384" s="215"/>
      <c r="R384" s="215"/>
      <c r="S384" s="215"/>
      <c r="T384" s="216"/>
      <c r="AT384" s="217" t="s">
        <v>162</v>
      </c>
      <c r="AU384" s="217" t="s">
        <v>81</v>
      </c>
      <c r="AV384" s="11" t="s">
        <v>81</v>
      </c>
      <c r="AW384" s="11" t="s">
        <v>35</v>
      </c>
      <c r="AX384" s="11" t="s">
        <v>79</v>
      </c>
      <c r="AY384" s="217" t="s">
        <v>151</v>
      </c>
    </row>
    <row r="385" spans="2:65" s="1" customFormat="1" ht="40.15" customHeight="1">
      <c r="B385" s="39"/>
      <c r="C385" s="191" t="s">
        <v>707</v>
      </c>
      <c r="D385" s="191" t="s">
        <v>153</v>
      </c>
      <c r="E385" s="192" t="s">
        <v>708</v>
      </c>
      <c r="F385" s="193" t="s">
        <v>709</v>
      </c>
      <c r="G385" s="194" t="s">
        <v>224</v>
      </c>
      <c r="H385" s="195">
        <v>19.600000000000001</v>
      </c>
      <c r="I385" s="196"/>
      <c r="J385" s="197">
        <f>ROUND(I385*H385,2)</f>
        <v>0</v>
      </c>
      <c r="K385" s="193" t="s">
        <v>157</v>
      </c>
      <c r="L385" s="59"/>
      <c r="M385" s="198" t="s">
        <v>21</v>
      </c>
      <c r="N385" s="199" t="s">
        <v>42</v>
      </c>
      <c r="O385" s="40"/>
      <c r="P385" s="200">
        <f>O385*H385</f>
        <v>0</v>
      </c>
      <c r="Q385" s="200">
        <v>0</v>
      </c>
      <c r="R385" s="200">
        <f>Q385*H385</f>
        <v>0</v>
      </c>
      <c r="S385" s="200">
        <v>0</v>
      </c>
      <c r="T385" s="201">
        <f>S385*H385</f>
        <v>0</v>
      </c>
      <c r="AR385" s="22" t="s">
        <v>240</v>
      </c>
      <c r="AT385" s="22" t="s">
        <v>153</v>
      </c>
      <c r="AU385" s="22" t="s">
        <v>81</v>
      </c>
      <c r="AY385" s="22" t="s">
        <v>151</v>
      </c>
      <c r="BE385" s="202">
        <f>IF(N385="základní",J385,0)</f>
        <v>0</v>
      </c>
      <c r="BF385" s="202">
        <f>IF(N385="snížená",J385,0)</f>
        <v>0</v>
      </c>
      <c r="BG385" s="202">
        <f>IF(N385="zákl. přenesená",J385,0)</f>
        <v>0</v>
      </c>
      <c r="BH385" s="202">
        <f>IF(N385="sníž. přenesená",J385,0)</f>
        <v>0</v>
      </c>
      <c r="BI385" s="202">
        <f>IF(N385="nulová",J385,0)</f>
        <v>0</v>
      </c>
      <c r="BJ385" s="22" t="s">
        <v>79</v>
      </c>
      <c r="BK385" s="202">
        <f>ROUND(I385*H385,2)</f>
        <v>0</v>
      </c>
      <c r="BL385" s="22" t="s">
        <v>240</v>
      </c>
      <c r="BM385" s="22" t="s">
        <v>710</v>
      </c>
    </row>
    <row r="386" spans="2:65" s="11" customFormat="1">
      <c r="B386" s="206"/>
      <c r="C386" s="207"/>
      <c r="D386" s="208" t="s">
        <v>162</v>
      </c>
      <c r="E386" s="209" t="s">
        <v>21</v>
      </c>
      <c r="F386" s="210" t="s">
        <v>711</v>
      </c>
      <c r="G386" s="207"/>
      <c r="H386" s="211">
        <v>19.600000000000001</v>
      </c>
      <c r="I386" s="212"/>
      <c r="J386" s="207"/>
      <c r="K386" s="207"/>
      <c r="L386" s="213"/>
      <c r="M386" s="214"/>
      <c r="N386" s="215"/>
      <c r="O386" s="215"/>
      <c r="P386" s="215"/>
      <c r="Q386" s="215"/>
      <c r="R386" s="215"/>
      <c r="S386" s="215"/>
      <c r="T386" s="216"/>
      <c r="AT386" s="217" t="s">
        <v>162</v>
      </c>
      <c r="AU386" s="217" t="s">
        <v>81</v>
      </c>
      <c r="AV386" s="11" t="s">
        <v>81</v>
      </c>
      <c r="AW386" s="11" t="s">
        <v>35</v>
      </c>
      <c r="AX386" s="11" t="s">
        <v>79</v>
      </c>
      <c r="AY386" s="217" t="s">
        <v>151</v>
      </c>
    </row>
    <row r="387" spans="2:65" s="1" customFormat="1" ht="20.45" customHeight="1">
      <c r="B387" s="39"/>
      <c r="C387" s="234" t="s">
        <v>712</v>
      </c>
      <c r="D387" s="234" t="s">
        <v>291</v>
      </c>
      <c r="E387" s="235" t="s">
        <v>713</v>
      </c>
      <c r="F387" s="236" t="s">
        <v>714</v>
      </c>
      <c r="G387" s="237" t="s">
        <v>224</v>
      </c>
      <c r="H387" s="238">
        <v>19.992000000000001</v>
      </c>
      <c r="I387" s="239"/>
      <c r="J387" s="240">
        <f>ROUND(I387*H387,2)</f>
        <v>0</v>
      </c>
      <c r="K387" s="236" t="s">
        <v>157</v>
      </c>
      <c r="L387" s="241"/>
      <c r="M387" s="242" t="s">
        <v>21</v>
      </c>
      <c r="N387" s="243" t="s">
        <v>42</v>
      </c>
      <c r="O387" s="40"/>
      <c r="P387" s="200">
        <f>O387*H387</f>
        <v>0</v>
      </c>
      <c r="Q387" s="200">
        <v>4.1999999999999997E-3</v>
      </c>
      <c r="R387" s="200">
        <f>Q387*H387</f>
        <v>8.3966399999999997E-2</v>
      </c>
      <c r="S387" s="200">
        <v>0</v>
      </c>
      <c r="T387" s="201">
        <f>S387*H387</f>
        <v>0</v>
      </c>
      <c r="AR387" s="22" t="s">
        <v>333</v>
      </c>
      <c r="AT387" s="22" t="s">
        <v>291</v>
      </c>
      <c r="AU387" s="22" t="s">
        <v>81</v>
      </c>
      <c r="AY387" s="22" t="s">
        <v>151</v>
      </c>
      <c r="BE387" s="202">
        <f>IF(N387="základní",J387,0)</f>
        <v>0</v>
      </c>
      <c r="BF387" s="202">
        <f>IF(N387="snížená",J387,0)</f>
        <v>0</v>
      </c>
      <c r="BG387" s="202">
        <f>IF(N387="zákl. přenesená",J387,0)</f>
        <v>0</v>
      </c>
      <c r="BH387" s="202">
        <f>IF(N387="sníž. přenesená",J387,0)</f>
        <v>0</v>
      </c>
      <c r="BI387" s="202">
        <f>IF(N387="nulová",J387,0)</f>
        <v>0</v>
      </c>
      <c r="BJ387" s="22" t="s">
        <v>79</v>
      </c>
      <c r="BK387" s="202">
        <f>ROUND(I387*H387,2)</f>
        <v>0</v>
      </c>
      <c r="BL387" s="22" t="s">
        <v>240</v>
      </c>
      <c r="BM387" s="22" t="s">
        <v>715</v>
      </c>
    </row>
    <row r="388" spans="2:65" s="11" customFormat="1">
      <c r="B388" s="206"/>
      <c r="C388" s="207"/>
      <c r="D388" s="208" t="s">
        <v>162</v>
      </c>
      <c r="E388" s="207"/>
      <c r="F388" s="210" t="s">
        <v>716</v>
      </c>
      <c r="G388" s="207"/>
      <c r="H388" s="211">
        <v>19.992000000000001</v>
      </c>
      <c r="I388" s="212"/>
      <c r="J388" s="207"/>
      <c r="K388" s="207"/>
      <c r="L388" s="213"/>
      <c r="M388" s="214"/>
      <c r="N388" s="215"/>
      <c r="O388" s="215"/>
      <c r="P388" s="215"/>
      <c r="Q388" s="215"/>
      <c r="R388" s="215"/>
      <c r="S388" s="215"/>
      <c r="T388" s="216"/>
      <c r="AT388" s="217" t="s">
        <v>162</v>
      </c>
      <c r="AU388" s="217" t="s">
        <v>81</v>
      </c>
      <c r="AV388" s="11" t="s">
        <v>81</v>
      </c>
      <c r="AW388" s="11" t="s">
        <v>6</v>
      </c>
      <c r="AX388" s="11" t="s">
        <v>79</v>
      </c>
      <c r="AY388" s="217" t="s">
        <v>151</v>
      </c>
    </row>
    <row r="389" spans="2:65" s="1" customFormat="1" ht="28.9" customHeight="1">
      <c r="B389" s="39"/>
      <c r="C389" s="191" t="s">
        <v>717</v>
      </c>
      <c r="D389" s="191" t="s">
        <v>153</v>
      </c>
      <c r="E389" s="192" t="s">
        <v>718</v>
      </c>
      <c r="F389" s="193" t="s">
        <v>719</v>
      </c>
      <c r="G389" s="194" t="s">
        <v>224</v>
      </c>
      <c r="H389" s="195">
        <v>2.0070000000000001</v>
      </c>
      <c r="I389" s="196"/>
      <c r="J389" s="197">
        <f>ROUND(I389*H389,2)</f>
        <v>0</v>
      </c>
      <c r="K389" s="193" t="s">
        <v>157</v>
      </c>
      <c r="L389" s="59"/>
      <c r="M389" s="198" t="s">
        <v>21</v>
      </c>
      <c r="N389" s="199" t="s">
        <v>42</v>
      </c>
      <c r="O389" s="40"/>
      <c r="P389" s="200">
        <f>O389*H389</f>
        <v>0</v>
      </c>
      <c r="Q389" s="200">
        <v>6.0000000000000001E-3</v>
      </c>
      <c r="R389" s="200">
        <f>Q389*H389</f>
        <v>1.2042000000000001E-2</v>
      </c>
      <c r="S389" s="200">
        <v>0</v>
      </c>
      <c r="T389" s="201">
        <f>S389*H389</f>
        <v>0</v>
      </c>
      <c r="AR389" s="22" t="s">
        <v>240</v>
      </c>
      <c r="AT389" s="22" t="s">
        <v>153</v>
      </c>
      <c r="AU389" s="22" t="s">
        <v>81</v>
      </c>
      <c r="AY389" s="22" t="s">
        <v>151</v>
      </c>
      <c r="BE389" s="202">
        <f>IF(N389="základní",J389,0)</f>
        <v>0</v>
      </c>
      <c r="BF389" s="202">
        <f>IF(N389="snížená",J389,0)</f>
        <v>0</v>
      </c>
      <c r="BG389" s="202">
        <f>IF(N389="zákl. přenesená",J389,0)</f>
        <v>0</v>
      </c>
      <c r="BH389" s="202">
        <f>IF(N389="sníž. přenesená",J389,0)</f>
        <v>0</v>
      </c>
      <c r="BI389" s="202">
        <f>IF(N389="nulová",J389,0)</f>
        <v>0</v>
      </c>
      <c r="BJ389" s="22" t="s">
        <v>79</v>
      </c>
      <c r="BK389" s="202">
        <f>ROUND(I389*H389,2)</f>
        <v>0</v>
      </c>
      <c r="BL389" s="22" t="s">
        <v>240</v>
      </c>
      <c r="BM389" s="22" t="s">
        <v>720</v>
      </c>
    </row>
    <row r="390" spans="2:65" s="11" customFormat="1">
      <c r="B390" s="206"/>
      <c r="C390" s="207"/>
      <c r="D390" s="208" t="s">
        <v>162</v>
      </c>
      <c r="E390" s="209" t="s">
        <v>21</v>
      </c>
      <c r="F390" s="210" t="s">
        <v>721</v>
      </c>
      <c r="G390" s="207"/>
      <c r="H390" s="211">
        <v>2.0070000000000001</v>
      </c>
      <c r="I390" s="212"/>
      <c r="J390" s="207"/>
      <c r="K390" s="207"/>
      <c r="L390" s="213"/>
      <c r="M390" s="214"/>
      <c r="N390" s="215"/>
      <c r="O390" s="215"/>
      <c r="P390" s="215"/>
      <c r="Q390" s="215"/>
      <c r="R390" s="215"/>
      <c r="S390" s="215"/>
      <c r="T390" s="216"/>
      <c r="AT390" s="217" t="s">
        <v>162</v>
      </c>
      <c r="AU390" s="217" t="s">
        <v>81</v>
      </c>
      <c r="AV390" s="11" t="s">
        <v>81</v>
      </c>
      <c r="AW390" s="11" t="s">
        <v>35</v>
      </c>
      <c r="AX390" s="11" t="s">
        <v>79</v>
      </c>
      <c r="AY390" s="217" t="s">
        <v>151</v>
      </c>
    </row>
    <row r="391" spans="2:65" s="1" customFormat="1" ht="20.45" customHeight="1">
      <c r="B391" s="39"/>
      <c r="C391" s="234" t="s">
        <v>722</v>
      </c>
      <c r="D391" s="234" t="s">
        <v>291</v>
      </c>
      <c r="E391" s="235" t="s">
        <v>723</v>
      </c>
      <c r="F391" s="236" t="s">
        <v>724</v>
      </c>
      <c r="G391" s="237" t="s">
        <v>224</v>
      </c>
      <c r="H391" s="238">
        <v>2.0470000000000002</v>
      </c>
      <c r="I391" s="239"/>
      <c r="J391" s="240">
        <f>ROUND(I391*H391,2)</f>
        <v>0</v>
      </c>
      <c r="K391" s="236" t="s">
        <v>157</v>
      </c>
      <c r="L391" s="241"/>
      <c r="M391" s="242" t="s">
        <v>21</v>
      </c>
      <c r="N391" s="243" t="s">
        <v>42</v>
      </c>
      <c r="O391" s="40"/>
      <c r="P391" s="200">
        <f>O391*H391</f>
        <v>0</v>
      </c>
      <c r="Q391" s="200">
        <v>1.8E-3</v>
      </c>
      <c r="R391" s="200">
        <f>Q391*H391</f>
        <v>3.6846000000000001E-3</v>
      </c>
      <c r="S391" s="200">
        <v>0</v>
      </c>
      <c r="T391" s="201">
        <f>S391*H391</f>
        <v>0</v>
      </c>
      <c r="AR391" s="22" t="s">
        <v>333</v>
      </c>
      <c r="AT391" s="22" t="s">
        <v>291</v>
      </c>
      <c r="AU391" s="22" t="s">
        <v>81</v>
      </c>
      <c r="AY391" s="22" t="s">
        <v>151</v>
      </c>
      <c r="BE391" s="202">
        <f>IF(N391="základní",J391,0)</f>
        <v>0</v>
      </c>
      <c r="BF391" s="202">
        <f>IF(N391="snížená",J391,0)</f>
        <v>0</v>
      </c>
      <c r="BG391" s="202">
        <f>IF(N391="zákl. přenesená",J391,0)</f>
        <v>0</v>
      </c>
      <c r="BH391" s="202">
        <f>IF(N391="sníž. přenesená",J391,0)</f>
        <v>0</v>
      </c>
      <c r="BI391" s="202">
        <f>IF(N391="nulová",J391,0)</f>
        <v>0</v>
      </c>
      <c r="BJ391" s="22" t="s">
        <v>79</v>
      </c>
      <c r="BK391" s="202">
        <f>ROUND(I391*H391,2)</f>
        <v>0</v>
      </c>
      <c r="BL391" s="22" t="s">
        <v>240</v>
      </c>
      <c r="BM391" s="22" t="s">
        <v>725</v>
      </c>
    </row>
    <row r="392" spans="2:65" s="11" customFormat="1">
      <c r="B392" s="206"/>
      <c r="C392" s="207"/>
      <c r="D392" s="208" t="s">
        <v>162</v>
      </c>
      <c r="E392" s="207"/>
      <c r="F392" s="210" t="s">
        <v>726</v>
      </c>
      <c r="G392" s="207"/>
      <c r="H392" s="211">
        <v>2.0470000000000002</v>
      </c>
      <c r="I392" s="212"/>
      <c r="J392" s="207"/>
      <c r="K392" s="207"/>
      <c r="L392" s="213"/>
      <c r="M392" s="214"/>
      <c r="N392" s="215"/>
      <c r="O392" s="215"/>
      <c r="P392" s="215"/>
      <c r="Q392" s="215"/>
      <c r="R392" s="215"/>
      <c r="S392" s="215"/>
      <c r="T392" s="216"/>
      <c r="AT392" s="217" t="s">
        <v>162</v>
      </c>
      <c r="AU392" s="217" t="s">
        <v>81</v>
      </c>
      <c r="AV392" s="11" t="s">
        <v>81</v>
      </c>
      <c r="AW392" s="11" t="s">
        <v>6</v>
      </c>
      <c r="AX392" s="11" t="s">
        <v>79</v>
      </c>
      <c r="AY392" s="217" t="s">
        <v>151</v>
      </c>
    </row>
    <row r="393" spans="2:65" s="1" customFormat="1" ht="28.9" customHeight="1">
      <c r="B393" s="39"/>
      <c r="C393" s="191" t="s">
        <v>727</v>
      </c>
      <c r="D393" s="191" t="s">
        <v>153</v>
      </c>
      <c r="E393" s="192" t="s">
        <v>728</v>
      </c>
      <c r="F393" s="193" t="s">
        <v>729</v>
      </c>
      <c r="G393" s="194" t="s">
        <v>224</v>
      </c>
      <c r="H393" s="195">
        <v>17.600000000000001</v>
      </c>
      <c r="I393" s="196"/>
      <c r="J393" s="197">
        <f>ROUND(I393*H393,2)</f>
        <v>0</v>
      </c>
      <c r="K393" s="193" t="s">
        <v>157</v>
      </c>
      <c r="L393" s="59"/>
      <c r="M393" s="198" t="s">
        <v>21</v>
      </c>
      <c r="N393" s="199" t="s">
        <v>42</v>
      </c>
      <c r="O393" s="40"/>
      <c r="P393" s="200">
        <f>O393*H393</f>
        <v>0</v>
      </c>
      <c r="Q393" s="200">
        <v>4.0000000000000003E-5</v>
      </c>
      <c r="R393" s="200">
        <f>Q393*H393</f>
        <v>7.0400000000000009E-4</v>
      </c>
      <c r="S393" s="200">
        <v>0</v>
      </c>
      <c r="T393" s="201">
        <f>S393*H393</f>
        <v>0</v>
      </c>
      <c r="AR393" s="22" t="s">
        <v>240</v>
      </c>
      <c r="AT393" s="22" t="s">
        <v>153</v>
      </c>
      <c r="AU393" s="22" t="s">
        <v>81</v>
      </c>
      <c r="AY393" s="22" t="s">
        <v>151</v>
      </c>
      <c r="BE393" s="202">
        <f>IF(N393="základní",J393,0)</f>
        <v>0</v>
      </c>
      <c r="BF393" s="202">
        <f>IF(N393="snížená",J393,0)</f>
        <v>0</v>
      </c>
      <c r="BG393" s="202">
        <f>IF(N393="zákl. přenesená",J393,0)</f>
        <v>0</v>
      </c>
      <c r="BH393" s="202">
        <f>IF(N393="sníž. přenesená",J393,0)</f>
        <v>0</v>
      </c>
      <c r="BI393" s="202">
        <f>IF(N393="nulová",J393,0)</f>
        <v>0</v>
      </c>
      <c r="BJ393" s="22" t="s">
        <v>79</v>
      </c>
      <c r="BK393" s="202">
        <f>ROUND(I393*H393,2)</f>
        <v>0</v>
      </c>
      <c r="BL393" s="22" t="s">
        <v>240</v>
      </c>
      <c r="BM393" s="22" t="s">
        <v>730</v>
      </c>
    </row>
    <row r="394" spans="2:65" s="11" customFormat="1">
      <c r="B394" s="206"/>
      <c r="C394" s="207"/>
      <c r="D394" s="208" t="s">
        <v>162</v>
      </c>
      <c r="E394" s="209" t="s">
        <v>21</v>
      </c>
      <c r="F394" s="210" t="s">
        <v>731</v>
      </c>
      <c r="G394" s="207"/>
      <c r="H394" s="211">
        <v>17.600000000000001</v>
      </c>
      <c r="I394" s="212"/>
      <c r="J394" s="207"/>
      <c r="K394" s="207"/>
      <c r="L394" s="213"/>
      <c r="M394" s="214"/>
      <c r="N394" s="215"/>
      <c r="O394" s="215"/>
      <c r="P394" s="215"/>
      <c r="Q394" s="215"/>
      <c r="R394" s="215"/>
      <c r="S394" s="215"/>
      <c r="T394" s="216"/>
      <c r="AT394" s="217" t="s">
        <v>162</v>
      </c>
      <c r="AU394" s="217" t="s">
        <v>81</v>
      </c>
      <c r="AV394" s="11" t="s">
        <v>81</v>
      </c>
      <c r="AW394" s="11" t="s">
        <v>35</v>
      </c>
      <c r="AX394" s="11" t="s">
        <v>79</v>
      </c>
      <c r="AY394" s="217" t="s">
        <v>151</v>
      </c>
    </row>
    <row r="395" spans="2:65" s="1" customFormat="1" ht="20.45" customHeight="1">
      <c r="B395" s="39"/>
      <c r="C395" s="234" t="s">
        <v>732</v>
      </c>
      <c r="D395" s="234" t="s">
        <v>291</v>
      </c>
      <c r="E395" s="235" t="s">
        <v>733</v>
      </c>
      <c r="F395" s="236" t="s">
        <v>734</v>
      </c>
      <c r="G395" s="237" t="s">
        <v>224</v>
      </c>
      <c r="H395" s="238">
        <v>9.68</v>
      </c>
      <c r="I395" s="239"/>
      <c r="J395" s="240">
        <f>ROUND(I395*H395,2)</f>
        <v>0</v>
      </c>
      <c r="K395" s="236" t="s">
        <v>157</v>
      </c>
      <c r="L395" s="241"/>
      <c r="M395" s="242" t="s">
        <v>21</v>
      </c>
      <c r="N395" s="243" t="s">
        <v>42</v>
      </c>
      <c r="O395" s="40"/>
      <c r="P395" s="200">
        <f>O395*H395</f>
        <v>0</v>
      </c>
      <c r="Q395" s="200">
        <v>1.7000000000000001E-4</v>
      </c>
      <c r="R395" s="200">
        <f>Q395*H395</f>
        <v>1.6456000000000001E-3</v>
      </c>
      <c r="S395" s="200">
        <v>0</v>
      </c>
      <c r="T395" s="201">
        <f>S395*H395</f>
        <v>0</v>
      </c>
      <c r="AR395" s="22" t="s">
        <v>333</v>
      </c>
      <c r="AT395" s="22" t="s">
        <v>291</v>
      </c>
      <c r="AU395" s="22" t="s">
        <v>81</v>
      </c>
      <c r="AY395" s="22" t="s">
        <v>151</v>
      </c>
      <c r="BE395" s="202">
        <f>IF(N395="základní",J395,0)</f>
        <v>0</v>
      </c>
      <c r="BF395" s="202">
        <f>IF(N395="snížená",J395,0)</f>
        <v>0</v>
      </c>
      <c r="BG395" s="202">
        <f>IF(N395="zákl. přenesená",J395,0)</f>
        <v>0</v>
      </c>
      <c r="BH395" s="202">
        <f>IF(N395="sníž. přenesená",J395,0)</f>
        <v>0</v>
      </c>
      <c r="BI395" s="202">
        <f>IF(N395="nulová",J395,0)</f>
        <v>0</v>
      </c>
      <c r="BJ395" s="22" t="s">
        <v>79</v>
      </c>
      <c r="BK395" s="202">
        <f>ROUND(I395*H395,2)</f>
        <v>0</v>
      </c>
      <c r="BL395" s="22" t="s">
        <v>240</v>
      </c>
      <c r="BM395" s="22" t="s">
        <v>735</v>
      </c>
    </row>
    <row r="396" spans="2:65" s="11" customFormat="1">
      <c r="B396" s="206"/>
      <c r="C396" s="207"/>
      <c r="D396" s="208" t="s">
        <v>162</v>
      </c>
      <c r="E396" s="207"/>
      <c r="F396" s="210" t="s">
        <v>736</v>
      </c>
      <c r="G396" s="207"/>
      <c r="H396" s="211">
        <v>9.68</v>
      </c>
      <c r="I396" s="212"/>
      <c r="J396" s="207"/>
      <c r="K396" s="207"/>
      <c r="L396" s="213"/>
      <c r="M396" s="214"/>
      <c r="N396" s="215"/>
      <c r="O396" s="215"/>
      <c r="P396" s="215"/>
      <c r="Q396" s="215"/>
      <c r="R396" s="215"/>
      <c r="S396" s="215"/>
      <c r="T396" s="216"/>
      <c r="AT396" s="217" t="s">
        <v>162</v>
      </c>
      <c r="AU396" s="217" t="s">
        <v>81</v>
      </c>
      <c r="AV396" s="11" t="s">
        <v>81</v>
      </c>
      <c r="AW396" s="11" t="s">
        <v>6</v>
      </c>
      <c r="AX396" s="11" t="s">
        <v>79</v>
      </c>
      <c r="AY396" s="217" t="s">
        <v>151</v>
      </c>
    </row>
    <row r="397" spans="2:65" s="1" customFormat="1" ht="20.45" customHeight="1">
      <c r="B397" s="39"/>
      <c r="C397" s="234" t="s">
        <v>737</v>
      </c>
      <c r="D397" s="234" t="s">
        <v>291</v>
      </c>
      <c r="E397" s="235" t="s">
        <v>738</v>
      </c>
      <c r="F397" s="236" t="s">
        <v>739</v>
      </c>
      <c r="G397" s="237" t="s">
        <v>224</v>
      </c>
      <c r="H397" s="238">
        <v>9.68</v>
      </c>
      <c r="I397" s="239"/>
      <c r="J397" s="240">
        <f>ROUND(I397*H397,2)</f>
        <v>0</v>
      </c>
      <c r="K397" s="236" t="s">
        <v>157</v>
      </c>
      <c r="L397" s="241"/>
      <c r="M397" s="242" t="s">
        <v>21</v>
      </c>
      <c r="N397" s="243" t="s">
        <v>42</v>
      </c>
      <c r="O397" s="40"/>
      <c r="P397" s="200">
        <f>O397*H397</f>
        <v>0</v>
      </c>
      <c r="Q397" s="200">
        <v>1.2E-4</v>
      </c>
      <c r="R397" s="200">
        <f>Q397*H397</f>
        <v>1.1616E-3</v>
      </c>
      <c r="S397" s="200">
        <v>0</v>
      </c>
      <c r="T397" s="201">
        <f>S397*H397</f>
        <v>0</v>
      </c>
      <c r="AR397" s="22" t="s">
        <v>333</v>
      </c>
      <c r="AT397" s="22" t="s">
        <v>291</v>
      </c>
      <c r="AU397" s="22" t="s">
        <v>81</v>
      </c>
      <c r="AY397" s="22" t="s">
        <v>151</v>
      </c>
      <c r="BE397" s="202">
        <f>IF(N397="základní",J397,0)</f>
        <v>0</v>
      </c>
      <c r="BF397" s="202">
        <f>IF(N397="snížená",J397,0)</f>
        <v>0</v>
      </c>
      <c r="BG397" s="202">
        <f>IF(N397="zákl. přenesená",J397,0)</f>
        <v>0</v>
      </c>
      <c r="BH397" s="202">
        <f>IF(N397="sníž. přenesená",J397,0)</f>
        <v>0</v>
      </c>
      <c r="BI397" s="202">
        <f>IF(N397="nulová",J397,0)</f>
        <v>0</v>
      </c>
      <c r="BJ397" s="22" t="s">
        <v>79</v>
      </c>
      <c r="BK397" s="202">
        <f>ROUND(I397*H397,2)</f>
        <v>0</v>
      </c>
      <c r="BL397" s="22" t="s">
        <v>240</v>
      </c>
      <c r="BM397" s="22" t="s">
        <v>740</v>
      </c>
    </row>
    <row r="398" spans="2:65" s="11" customFormat="1">
      <c r="B398" s="206"/>
      <c r="C398" s="207"/>
      <c r="D398" s="208" t="s">
        <v>162</v>
      </c>
      <c r="E398" s="207"/>
      <c r="F398" s="210" t="s">
        <v>736</v>
      </c>
      <c r="G398" s="207"/>
      <c r="H398" s="211">
        <v>9.68</v>
      </c>
      <c r="I398" s="212"/>
      <c r="J398" s="207"/>
      <c r="K398" s="207"/>
      <c r="L398" s="213"/>
      <c r="M398" s="214"/>
      <c r="N398" s="215"/>
      <c r="O398" s="215"/>
      <c r="P398" s="215"/>
      <c r="Q398" s="215"/>
      <c r="R398" s="215"/>
      <c r="S398" s="215"/>
      <c r="T398" s="216"/>
      <c r="AT398" s="217" t="s">
        <v>162</v>
      </c>
      <c r="AU398" s="217" t="s">
        <v>81</v>
      </c>
      <c r="AV398" s="11" t="s">
        <v>81</v>
      </c>
      <c r="AW398" s="11" t="s">
        <v>6</v>
      </c>
      <c r="AX398" s="11" t="s">
        <v>79</v>
      </c>
      <c r="AY398" s="217" t="s">
        <v>151</v>
      </c>
    </row>
    <row r="399" spans="2:65" s="1" customFormat="1" ht="40.15" customHeight="1">
      <c r="B399" s="39"/>
      <c r="C399" s="191" t="s">
        <v>741</v>
      </c>
      <c r="D399" s="191" t="s">
        <v>153</v>
      </c>
      <c r="E399" s="192" t="s">
        <v>742</v>
      </c>
      <c r="F399" s="193" t="s">
        <v>743</v>
      </c>
      <c r="G399" s="194" t="s">
        <v>190</v>
      </c>
      <c r="H399" s="195">
        <v>0.10299999999999999</v>
      </c>
      <c r="I399" s="196"/>
      <c r="J399" s="197">
        <f>ROUND(I399*H399,2)</f>
        <v>0</v>
      </c>
      <c r="K399" s="193" t="s">
        <v>157</v>
      </c>
      <c r="L399" s="59"/>
      <c r="M399" s="198" t="s">
        <v>21</v>
      </c>
      <c r="N399" s="199" t="s">
        <v>42</v>
      </c>
      <c r="O399" s="40"/>
      <c r="P399" s="200">
        <f>O399*H399</f>
        <v>0</v>
      </c>
      <c r="Q399" s="200">
        <v>0</v>
      </c>
      <c r="R399" s="200">
        <f>Q399*H399</f>
        <v>0</v>
      </c>
      <c r="S399" s="200">
        <v>0</v>
      </c>
      <c r="T399" s="201">
        <f>S399*H399</f>
        <v>0</v>
      </c>
      <c r="AR399" s="22" t="s">
        <v>240</v>
      </c>
      <c r="AT399" s="22" t="s">
        <v>153</v>
      </c>
      <c r="AU399" s="22" t="s">
        <v>81</v>
      </c>
      <c r="AY399" s="22" t="s">
        <v>151</v>
      </c>
      <c r="BE399" s="202">
        <f>IF(N399="základní",J399,0)</f>
        <v>0</v>
      </c>
      <c r="BF399" s="202">
        <f>IF(N399="snížená",J399,0)</f>
        <v>0</v>
      </c>
      <c r="BG399" s="202">
        <f>IF(N399="zákl. přenesená",J399,0)</f>
        <v>0</v>
      </c>
      <c r="BH399" s="202">
        <f>IF(N399="sníž. přenesená",J399,0)</f>
        <v>0</v>
      </c>
      <c r="BI399" s="202">
        <f>IF(N399="nulová",J399,0)</f>
        <v>0</v>
      </c>
      <c r="BJ399" s="22" t="s">
        <v>79</v>
      </c>
      <c r="BK399" s="202">
        <f>ROUND(I399*H399,2)</f>
        <v>0</v>
      </c>
      <c r="BL399" s="22" t="s">
        <v>240</v>
      </c>
      <c r="BM399" s="22" t="s">
        <v>744</v>
      </c>
    </row>
    <row r="400" spans="2:65" s="1" customFormat="1" ht="135">
      <c r="B400" s="39"/>
      <c r="C400" s="61"/>
      <c r="D400" s="203" t="s">
        <v>160</v>
      </c>
      <c r="E400" s="61"/>
      <c r="F400" s="204" t="s">
        <v>745</v>
      </c>
      <c r="G400" s="61"/>
      <c r="H400" s="61"/>
      <c r="I400" s="161"/>
      <c r="J400" s="61"/>
      <c r="K400" s="61"/>
      <c r="L400" s="59"/>
      <c r="M400" s="205"/>
      <c r="N400" s="40"/>
      <c r="O400" s="40"/>
      <c r="P400" s="40"/>
      <c r="Q400" s="40"/>
      <c r="R400" s="40"/>
      <c r="S400" s="40"/>
      <c r="T400" s="76"/>
      <c r="AT400" s="22" t="s">
        <v>160</v>
      </c>
      <c r="AU400" s="22" t="s">
        <v>81</v>
      </c>
    </row>
    <row r="401" spans="2:65" s="10" customFormat="1" ht="29.85" customHeight="1">
      <c r="B401" s="174"/>
      <c r="C401" s="175"/>
      <c r="D401" s="188" t="s">
        <v>70</v>
      </c>
      <c r="E401" s="189" t="s">
        <v>746</v>
      </c>
      <c r="F401" s="189" t="s">
        <v>747</v>
      </c>
      <c r="G401" s="175"/>
      <c r="H401" s="175"/>
      <c r="I401" s="178"/>
      <c r="J401" s="190">
        <f>BK401</f>
        <v>0</v>
      </c>
      <c r="K401" s="175"/>
      <c r="L401" s="180"/>
      <c r="M401" s="181"/>
      <c r="N401" s="182"/>
      <c r="O401" s="182"/>
      <c r="P401" s="183">
        <f>SUM(P402:P406)</f>
        <v>0</v>
      </c>
      <c r="Q401" s="182"/>
      <c r="R401" s="183">
        <f>SUM(R402:R406)</f>
        <v>1.54E-2</v>
      </c>
      <c r="S401" s="182"/>
      <c r="T401" s="184">
        <f>SUM(T402:T406)</f>
        <v>0</v>
      </c>
      <c r="AR401" s="185" t="s">
        <v>81</v>
      </c>
      <c r="AT401" s="186" t="s">
        <v>70</v>
      </c>
      <c r="AU401" s="186" t="s">
        <v>79</v>
      </c>
      <c r="AY401" s="185" t="s">
        <v>151</v>
      </c>
      <c r="BK401" s="187">
        <f>SUM(BK402:BK406)</f>
        <v>0</v>
      </c>
    </row>
    <row r="402" spans="2:65" s="1" customFormat="1" ht="20.45" customHeight="1">
      <c r="B402" s="39"/>
      <c r="C402" s="191" t="s">
        <v>748</v>
      </c>
      <c r="D402" s="191" t="s">
        <v>153</v>
      </c>
      <c r="E402" s="192" t="s">
        <v>749</v>
      </c>
      <c r="F402" s="193" t="s">
        <v>750</v>
      </c>
      <c r="G402" s="194" t="s">
        <v>751</v>
      </c>
      <c r="H402" s="195">
        <v>2</v>
      </c>
      <c r="I402" s="196"/>
      <c r="J402" s="197">
        <f>ROUND(I402*H402,2)</f>
        <v>0</v>
      </c>
      <c r="K402" s="193" t="s">
        <v>157</v>
      </c>
      <c r="L402" s="59"/>
      <c r="M402" s="198" t="s">
        <v>21</v>
      </c>
      <c r="N402" s="199" t="s">
        <v>42</v>
      </c>
      <c r="O402" s="40"/>
      <c r="P402" s="200">
        <f>O402*H402</f>
        <v>0</v>
      </c>
      <c r="Q402" s="200">
        <v>1.1000000000000001E-3</v>
      </c>
      <c r="R402" s="200">
        <f>Q402*H402</f>
        <v>2.2000000000000001E-3</v>
      </c>
      <c r="S402" s="200">
        <v>0</v>
      </c>
      <c r="T402" s="201">
        <f>S402*H402</f>
        <v>0</v>
      </c>
      <c r="AR402" s="22" t="s">
        <v>240</v>
      </c>
      <c r="AT402" s="22" t="s">
        <v>153</v>
      </c>
      <c r="AU402" s="22" t="s">
        <v>81</v>
      </c>
      <c r="AY402" s="22" t="s">
        <v>151</v>
      </c>
      <c r="BE402" s="202">
        <f>IF(N402="základní",J402,0)</f>
        <v>0</v>
      </c>
      <c r="BF402" s="202">
        <f>IF(N402="snížená",J402,0)</f>
        <v>0</v>
      </c>
      <c r="BG402" s="202">
        <f>IF(N402="zákl. přenesená",J402,0)</f>
        <v>0</v>
      </c>
      <c r="BH402" s="202">
        <f>IF(N402="sníž. přenesená",J402,0)</f>
        <v>0</v>
      </c>
      <c r="BI402" s="202">
        <f>IF(N402="nulová",J402,0)</f>
        <v>0</v>
      </c>
      <c r="BJ402" s="22" t="s">
        <v>79</v>
      </c>
      <c r="BK402" s="202">
        <f>ROUND(I402*H402,2)</f>
        <v>0</v>
      </c>
      <c r="BL402" s="22" t="s">
        <v>240</v>
      </c>
      <c r="BM402" s="22" t="s">
        <v>752</v>
      </c>
    </row>
    <row r="403" spans="2:65" s="1" customFormat="1" ht="20.45" customHeight="1">
      <c r="B403" s="39"/>
      <c r="C403" s="191" t="s">
        <v>753</v>
      </c>
      <c r="D403" s="191" t="s">
        <v>153</v>
      </c>
      <c r="E403" s="192" t="s">
        <v>754</v>
      </c>
      <c r="F403" s="193" t="s">
        <v>755</v>
      </c>
      <c r="G403" s="194" t="s">
        <v>751</v>
      </c>
      <c r="H403" s="195">
        <v>4</v>
      </c>
      <c r="I403" s="196"/>
      <c r="J403" s="197">
        <f>ROUND(I403*H403,2)</f>
        <v>0</v>
      </c>
      <c r="K403" s="193" t="s">
        <v>21</v>
      </c>
      <c r="L403" s="59"/>
      <c r="M403" s="198" t="s">
        <v>21</v>
      </c>
      <c r="N403" s="199" t="s">
        <v>42</v>
      </c>
      <c r="O403" s="40"/>
      <c r="P403" s="200">
        <f>O403*H403</f>
        <v>0</v>
      </c>
      <c r="Q403" s="200">
        <v>1.1000000000000001E-3</v>
      </c>
      <c r="R403" s="200">
        <f>Q403*H403</f>
        <v>4.4000000000000003E-3</v>
      </c>
      <c r="S403" s="200">
        <v>0</v>
      </c>
      <c r="T403" s="201">
        <f>S403*H403</f>
        <v>0</v>
      </c>
      <c r="AR403" s="22" t="s">
        <v>240</v>
      </c>
      <c r="AT403" s="22" t="s">
        <v>153</v>
      </c>
      <c r="AU403" s="22" t="s">
        <v>81</v>
      </c>
      <c r="AY403" s="22" t="s">
        <v>151</v>
      </c>
      <c r="BE403" s="202">
        <f>IF(N403="základní",J403,0)</f>
        <v>0</v>
      </c>
      <c r="BF403" s="202">
        <f>IF(N403="snížená",J403,0)</f>
        <v>0</v>
      </c>
      <c r="BG403" s="202">
        <f>IF(N403="zákl. přenesená",J403,0)</f>
        <v>0</v>
      </c>
      <c r="BH403" s="202">
        <f>IF(N403="sníž. přenesená",J403,0)</f>
        <v>0</v>
      </c>
      <c r="BI403" s="202">
        <f>IF(N403="nulová",J403,0)</f>
        <v>0</v>
      </c>
      <c r="BJ403" s="22" t="s">
        <v>79</v>
      </c>
      <c r="BK403" s="202">
        <f>ROUND(I403*H403,2)</f>
        <v>0</v>
      </c>
      <c r="BL403" s="22" t="s">
        <v>240</v>
      </c>
      <c r="BM403" s="22" t="s">
        <v>756</v>
      </c>
    </row>
    <row r="404" spans="2:65" s="1" customFormat="1" ht="20.45" customHeight="1">
      <c r="B404" s="39"/>
      <c r="C404" s="191" t="s">
        <v>757</v>
      </c>
      <c r="D404" s="191" t="s">
        <v>153</v>
      </c>
      <c r="E404" s="192" t="s">
        <v>758</v>
      </c>
      <c r="F404" s="193" t="s">
        <v>759</v>
      </c>
      <c r="G404" s="194" t="s">
        <v>751</v>
      </c>
      <c r="H404" s="195">
        <v>4</v>
      </c>
      <c r="I404" s="196"/>
      <c r="J404" s="197">
        <f>ROUND(I404*H404,2)</f>
        <v>0</v>
      </c>
      <c r="K404" s="193" t="s">
        <v>21</v>
      </c>
      <c r="L404" s="59"/>
      <c r="M404" s="198" t="s">
        <v>21</v>
      </c>
      <c r="N404" s="199" t="s">
        <v>42</v>
      </c>
      <c r="O404" s="40"/>
      <c r="P404" s="200">
        <f>O404*H404</f>
        <v>0</v>
      </c>
      <c r="Q404" s="200">
        <v>1.1000000000000001E-3</v>
      </c>
      <c r="R404" s="200">
        <f>Q404*H404</f>
        <v>4.4000000000000003E-3</v>
      </c>
      <c r="S404" s="200">
        <v>0</v>
      </c>
      <c r="T404" s="201">
        <f>S404*H404</f>
        <v>0</v>
      </c>
      <c r="AR404" s="22" t="s">
        <v>240</v>
      </c>
      <c r="AT404" s="22" t="s">
        <v>153</v>
      </c>
      <c r="AU404" s="22" t="s">
        <v>81</v>
      </c>
      <c r="AY404" s="22" t="s">
        <v>151</v>
      </c>
      <c r="BE404" s="202">
        <f>IF(N404="základní",J404,0)</f>
        <v>0</v>
      </c>
      <c r="BF404" s="202">
        <f>IF(N404="snížená",J404,0)</f>
        <v>0</v>
      </c>
      <c r="BG404" s="202">
        <f>IF(N404="zákl. přenesená",J404,0)</f>
        <v>0</v>
      </c>
      <c r="BH404" s="202">
        <f>IF(N404="sníž. přenesená",J404,0)</f>
        <v>0</v>
      </c>
      <c r="BI404" s="202">
        <f>IF(N404="nulová",J404,0)</f>
        <v>0</v>
      </c>
      <c r="BJ404" s="22" t="s">
        <v>79</v>
      </c>
      <c r="BK404" s="202">
        <f>ROUND(I404*H404,2)</f>
        <v>0</v>
      </c>
      <c r="BL404" s="22" t="s">
        <v>240</v>
      </c>
      <c r="BM404" s="22" t="s">
        <v>760</v>
      </c>
    </row>
    <row r="405" spans="2:65" s="1" customFormat="1" ht="20.45" customHeight="1">
      <c r="B405" s="39"/>
      <c r="C405" s="191" t="s">
        <v>761</v>
      </c>
      <c r="D405" s="191" t="s">
        <v>153</v>
      </c>
      <c r="E405" s="192" t="s">
        <v>762</v>
      </c>
      <c r="F405" s="193" t="s">
        <v>763</v>
      </c>
      <c r="G405" s="194" t="s">
        <v>751</v>
      </c>
      <c r="H405" s="195">
        <v>2</v>
      </c>
      <c r="I405" s="196"/>
      <c r="J405" s="197">
        <f>ROUND(I405*H405,2)</f>
        <v>0</v>
      </c>
      <c r="K405" s="193" t="s">
        <v>21</v>
      </c>
      <c r="L405" s="59"/>
      <c r="M405" s="198" t="s">
        <v>21</v>
      </c>
      <c r="N405" s="199" t="s">
        <v>42</v>
      </c>
      <c r="O405" s="40"/>
      <c r="P405" s="200">
        <f>O405*H405</f>
        <v>0</v>
      </c>
      <c r="Q405" s="200">
        <v>1.1000000000000001E-3</v>
      </c>
      <c r="R405" s="200">
        <f>Q405*H405</f>
        <v>2.2000000000000001E-3</v>
      </c>
      <c r="S405" s="200">
        <v>0</v>
      </c>
      <c r="T405" s="201">
        <f>S405*H405</f>
        <v>0</v>
      </c>
      <c r="AR405" s="22" t="s">
        <v>240</v>
      </c>
      <c r="AT405" s="22" t="s">
        <v>153</v>
      </c>
      <c r="AU405" s="22" t="s">
        <v>81</v>
      </c>
      <c r="AY405" s="22" t="s">
        <v>151</v>
      </c>
      <c r="BE405" s="202">
        <f>IF(N405="základní",J405,0)</f>
        <v>0</v>
      </c>
      <c r="BF405" s="202">
        <f>IF(N405="snížená",J405,0)</f>
        <v>0</v>
      </c>
      <c r="BG405" s="202">
        <f>IF(N405="zákl. přenesená",J405,0)</f>
        <v>0</v>
      </c>
      <c r="BH405" s="202">
        <f>IF(N405="sníž. přenesená",J405,0)</f>
        <v>0</v>
      </c>
      <c r="BI405" s="202">
        <f>IF(N405="nulová",J405,0)</f>
        <v>0</v>
      </c>
      <c r="BJ405" s="22" t="s">
        <v>79</v>
      </c>
      <c r="BK405" s="202">
        <f>ROUND(I405*H405,2)</f>
        <v>0</v>
      </c>
      <c r="BL405" s="22" t="s">
        <v>240</v>
      </c>
      <c r="BM405" s="22" t="s">
        <v>764</v>
      </c>
    </row>
    <row r="406" spans="2:65" s="1" customFormat="1" ht="20.45" customHeight="1">
      <c r="B406" s="39"/>
      <c r="C406" s="191" t="s">
        <v>765</v>
      </c>
      <c r="D406" s="191" t="s">
        <v>153</v>
      </c>
      <c r="E406" s="192" t="s">
        <v>766</v>
      </c>
      <c r="F406" s="193" t="s">
        <v>767</v>
      </c>
      <c r="G406" s="194" t="s">
        <v>751</v>
      </c>
      <c r="H406" s="195">
        <v>2</v>
      </c>
      <c r="I406" s="196"/>
      <c r="J406" s="197">
        <f>ROUND(I406*H406,2)</f>
        <v>0</v>
      </c>
      <c r="K406" s="193" t="s">
        <v>21</v>
      </c>
      <c r="L406" s="59"/>
      <c r="M406" s="198" t="s">
        <v>21</v>
      </c>
      <c r="N406" s="199" t="s">
        <v>42</v>
      </c>
      <c r="O406" s="40"/>
      <c r="P406" s="200">
        <f>O406*H406</f>
        <v>0</v>
      </c>
      <c r="Q406" s="200">
        <v>1.1000000000000001E-3</v>
      </c>
      <c r="R406" s="200">
        <f>Q406*H406</f>
        <v>2.2000000000000001E-3</v>
      </c>
      <c r="S406" s="200">
        <v>0</v>
      </c>
      <c r="T406" s="201">
        <f>S406*H406</f>
        <v>0</v>
      </c>
      <c r="AR406" s="22" t="s">
        <v>240</v>
      </c>
      <c r="AT406" s="22" t="s">
        <v>153</v>
      </c>
      <c r="AU406" s="22" t="s">
        <v>81</v>
      </c>
      <c r="AY406" s="22" t="s">
        <v>151</v>
      </c>
      <c r="BE406" s="202">
        <f>IF(N406="základní",J406,0)</f>
        <v>0</v>
      </c>
      <c r="BF406" s="202">
        <f>IF(N406="snížená",J406,0)</f>
        <v>0</v>
      </c>
      <c r="BG406" s="202">
        <f>IF(N406="zákl. přenesená",J406,0)</f>
        <v>0</v>
      </c>
      <c r="BH406" s="202">
        <f>IF(N406="sníž. přenesená",J406,0)</f>
        <v>0</v>
      </c>
      <c r="BI406" s="202">
        <f>IF(N406="nulová",J406,0)</f>
        <v>0</v>
      </c>
      <c r="BJ406" s="22" t="s">
        <v>79</v>
      </c>
      <c r="BK406" s="202">
        <f>ROUND(I406*H406,2)</f>
        <v>0</v>
      </c>
      <c r="BL406" s="22" t="s">
        <v>240</v>
      </c>
      <c r="BM406" s="22" t="s">
        <v>768</v>
      </c>
    </row>
    <row r="407" spans="2:65" s="10" customFormat="1" ht="29.85" customHeight="1">
      <c r="B407" s="174"/>
      <c r="C407" s="175"/>
      <c r="D407" s="188" t="s">
        <v>70</v>
      </c>
      <c r="E407" s="189" t="s">
        <v>769</v>
      </c>
      <c r="F407" s="189" t="s">
        <v>770</v>
      </c>
      <c r="G407" s="175"/>
      <c r="H407" s="175"/>
      <c r="I407" s="178"/>
      <c r="J407" s="190">
        <f>BK407</f>
        <v>0</v>
      </c>
      <c r="K407" s="175"/>
      <c r="L407" s="180"/>
      <c r="M407" s="181"/>
      <c r="N407" s="182"/>
      <c r="O407" s="182"/>
      <c r="P407" s="183">
        <f>SUM(P408:P411)</f>
        <v>0</v>
      </c>
      <c r="Q407" s="182"/>
      <c r="R407" s="183">
        <f>SUM(R408:R411)</f>
        <v>1.8540000000000001E-2</v>
      </c>
      <c r="S407" s="182"/>
      <c r="T407" s="184">
        <f>SUM(T408:T411)</f>
        <v>0</v>
      </c>
      <c r="AR407" s="185" t="s">
        <v>81</v>
      </c>
      <c r="AT407" s="186" t="s">
        <v>70</v>
      </c>
      <c r="AU407" s="186" t="s">
        <v>79</v>
      </c>
      <c r="AY407" s="185" t="s">
        <v>151</v>
      </c>
      <c r="BK407" s="187">
        <f>SUM(BK408:BK411)</f>
        <v>0</v>
      </c>
    </row>
    <row r="408" spans="2:65" s="1" customFormat="1" ht="28.9" customHeight="1">
      <c r="B408" s="39"/>
      <c r="C408" s="191" t="s">
        <v>771</v>
      </c>
      <c r="D408" s="191" t="s">
        <v>153</v>
      </c>
      <c r="E408" s="192" t="s">
        <v>772</v>
      </c>
      <c r="F408" s="193" t="s">
        <v>773</v>
      </c>
      <c r="G408" s="194" t="s">
        <v>275</v>
      </c>
      <c r="H408" s="195">
        <v>1</v>
      </c>
      <c r="I408" s="196"/>
      <c r="J408" s="197">
        <f>ROUND(I408*H408,2)</f>
        <v>0</v>
      </c>
      <c r="K408" s="193" t="s">
        <v>157</v>
      </c>
      <c r="L408" s="59"/>
      <c r="M408" s="198" t="s">
        <v>21</v>
      </c>
      <c r="N408" s="199" t="s">
        <v>42</v>
      </c>
      <c r="O408" s="40"/>
      <c r="P408" s="200">
        <f>O408*H408</f>
        <v>0</v>
      </c>
      <c r="Q408" s="200">
        <v>0</v>
      </c>
      <c r="R408" s="200">
        <f>Q408*H408</f>
        <v>0</v>
      </c>
      <c r="S408" s="200">
        <v>0</v>
      </c>
      <c r="T408" s="201">
        <f>S408*H408</f>
        <v>0</v>
      </c>
      <c r="AR408" s="22" t="s">
        <v>240</v>
      </c>
      <c r="AT408" s="22" t="s">
        <v>153</v>
      </c>
      <c r="AU408" s="22" t="s">
        <v>81</v>
      </c>
      <c r="AY408" s="22" t="s">
        <v>151</v>
      </c>
      <c r="BE408" s="202">
        <f>IF(N408="základní",J408,0)</f>
        <v>0</v>
      </c>
      <c r="BF408" s="202">
        <f>IF(N408="snížená",J408,0)</f>
        <v>0</v>
      </c>
      <c r="BG408" s="202">
        <f>IF(N408="zákl. přenesená",J408,0)</f>
        <v>0</v>
      </c>
      <c r="BH408" s="202">
        <f>IF(N408="sníž. přenesená",J408,0)</f>
        <v>0</v>
      </c>
      <c r="BI408" s="202">
        <f>IF(N408="nulová",J408,0)</f>
        <v>0</v>
      </c>
      <c r="BJ408" s="22" t="s">
        <v>79</v>
      </c>
      <c r="BK408" s="202">
        <f>ROUND(I408*H408,2)</f>
        <v>0</v>
      </c>
      <c r="BL408" s="22" t="s">
        <v>240</v>
      </c>
      <c r="BM408" s="22" t="s">
        <v>774</v>
      </c>
    </row>
    <row r="409" spans="2:65" s="1" customFormat="1" ht="20.45" customHeight="1">
      <c r="B409" s="39"/>
      <c r="C409" s="234" t="s">
        <v>775</v>
      </c>
      <c r="D409" s="234" t="s">
        <v>291</v>
      </c>
      <c r="E409" s="235" t="s">
        <v>776</v>
      </c>
      <c r="F409" s="236" t="s">
        <v>777</v>
      </c>
      <c r="G409" s="237" t="s">
        <v>275</v>
      </c>
      <c r="H409" s="238">
        <v>1</v>
      </c>
      <c r="I409" s="239"/>
      <c r="J409" s="240">
        <f>ROUND(I409*H409,2)</f>
        <v>0</v>
      </c>
      <c r="K409" s="236" t="s">
        <v>21</v>
      </c>
      <c r="L409" s="241"/>
      <c r="M409" s="242" t="s">
        <v>21</v>
      </c>
      <c r="N409" s="243" t="s">
        <v>42</v>
      </c>
      <c r="O409" s="40"/>
      <c r="P409" s="200">
        <f>O409*H409</f>
        <v>0</v>
      </c>
      <c r="Q409" s="200">
        <v>1.47E-2</v>
      </c>
      <c r="R409" s="200">
        <f>Q409*H409</f>
        <v>1.47E-2</v>
      </c>
      <c r="S409" s="200">
        <v>0</v>
      </c>
      <c r="T409" s="201">
        <f>S409*H409</f>
        <v>0</v>
      </c>
      <c r="AR409" s="22" t="s">
        <v>333</v>
      </c>
      <c r="AT409" s="22" t="s">
        <v>291</v>
      </c>
      <c r="AU409" s="22" t="s">
        <v>81</v>
      </c>
      <c r="AY409" s="22" t="s">
        <v>151</v>
      </c>
      <c r="BE409" s="202">
        <f>IF(N409="základní",J409,0)</f>
        <v>0</v>
      </c>
      <c r="BF409" s="202">
        <f>IF(N409="snížená",J409,0)</f>
        <v>0</v>
      </c>
      <c r="BG409" s="202">
        <f>IF(N409="zákl. přenesená",J409,0)</f>
        <v>0</v>
      </c>
      <c r="BH409" s="202">
        <f>IF(N409="sníž. přenesená",J409,0)</f>
        <v>0</v>
      </c>
      <c r="BI409" s="202">
        <f>IF(N409="nulová",J409,0)</f>
        <v>0</v>
      </c>
      <c r="BJ409" s="22" t="s">
        <v>79</v>
      </c>
      <c r="BK409" s="202">
        <f>ROUND(I409*H409,2)</f>
        <v>0</v>
      </c>
      <c r="BL409" s="22" t="s">
        <v>240</v>
      </c>
      <c r="BM409" s="22" t="s">
        <v>778</v>
      </c>
    </row>
    <row r="410" spans="2:65" s="1" customFormat="1" ht="28.9" customHeight="1">
      <c r="B410" s="39"/>
      <c r="C410" s="191" t="s">
        <v>779</v>
      </c>
      <c r="D410" s="191" t="s">
        <v>153</v>
      </c>
      <c r="E410" s="192" t="s">
        <v>780</v>
      </c>
      <c r="F410" s="193" t="s">
        <v>781</v>
      </c>
      <c r="G410" s="194" t="s">
        <v>405</v>
      </c>
      <c r="H410" s="195">
        <v>0.8</v>
      </c>
      <c r="I410" s="196"/>
      <c r="J410" s="197">
        <f>ROUND(I410*H410,2)</f>
        <v>0</v>
      </c>
      <c r="K410" s="193" t="s">
        <v>157</v>
      </c>
      <c r="L410" s="59"/>
      <c r="M410" s="198" t="s">
        <v>21</v>
      </c>
      <c r="N410" s="199" t="s">
        <v>42</v>
      </c>
      <c r="O410" s="40"/>
      <c r="P410" s="200">
        <f>O410*H410</f>
        <v>0</v>
      </c>
      <c r="Q410" s="200">
        <v>0</v>
      </c>
      <c r="R410" s="200">
        <f>Q410*H410</f>
        <v>0</v>
      </c>
      <c r="S410" s="200">
        <v>0</v>
      </c>
      <c r="T410" s="201">
        <f>S410*H410</f>
        <v>0</v>
      </c>
      <c r="AR410" s="22" t="s">
        <v>240</v>
      </c>
      <c r="AT410" s="22" t="s">
        <v>153</v>
      </c>
      <c r="AU410" s="22" t="s">
        <v>81</v>
      </c>
      <c r="AY410" s="22" t="s">
        <v>151</v>
      </c>
      <c r="BE410" s="202">
        <f>IF(N410="základní",J410,0)</f>
        <v>0</v>
      </c>
      <c r="BF410" s="202">
        <f>IF(N410="snížená",J410,0)</f>
        <v>0</v>
      </c>
      <c r="BG410" s="202">
        <f>IF(N410="zákl. přenesená",J410,0)</f>
        <v>0</v>
      </c>
      <c r="BH410" s="202">
        <f>IF(N410="sníž. přenesená",J410,0)</f>
        <v>0</v>
      </c>
      <c r="BI410" s="202">
        <f>IF(N410="nulová",J410,0)</f>
        <v>0</v>
      </c>
      <c r="BJ410" s="22" t="s">
        <v>79</v>
      </c>
      <c r="BK410" s="202">
        <f>ROUND(I410*H410,2)</f>
        <v>0</v>
      </c>
      <c r="BL410" s="22" t="s">
        <v>240</v>
      </c>
      <c r="BM410" s="22" t="s">
        <v>782</v>
      </c>
    </row>
    <row r="411" spans="2:65" s="1" customFormat="1" ht="20.45" customHeight="1">
      <c r="B411" s="39"/>
      <c r="C411" s="234" t="s">
        <v>783</v>
      </c>
      <c r="D411" s="234" t="s">
        <v>291</v>
      </c>
      <c r="E411" s="235" t="s">
        <v>784</v>
      </c>
      <c r="F411" s="236" t="s">
        <v>785</v>
      </c>
      <c r="G411" s="237" t="s">
        <v>405</v>
      </c>
      <c r="H411" s="238">
        <v>0.8</v>
      </c>
      <c r="I411" s="239"/>
      <c r="J411" s="240">
        <f>ROUND(I411*H411,2)</f>
        <v>0</v>
      </c>
      <c r="K411" s="236" t="s">
        <v>157</v>
      </c>
      <c r="L411" s="241"/>
      <c r="M411" s="242" t="s">
        <v>21</v>
      </c>
      <c r="N411" s="243" t="s">
        <v>42</v>
      </c>
      <c r="O411" s="40"/>
      <c r="P411" s="200">
        <f>O411*H411</f>
        <v>0</v>
      </c>
      <c r="Q411" s="200">
        <v>4.7999999999999996E-3</v>
      </c>
      <c r="R411" s="200">
        <f>Q411*H411</f>
        <v>3.8399999999999997E-3</v>
      </c>
      <c r="S411" s="200">
        <v>0</v>
      </c>
      <c r="T411" s="201">
        <f>S411*H411</f>
        <v>0</v>
      </c>
      <c r="AR411" s="22" t="s">
        <v>333</v>
      </c>
      <c r="AT411" s="22" t="s">
        <v>291</v>
      </c>
      <c r="AU411" s="22" t="s">
        <v>81</v>
      </c>
      <c r="AY411" s="22" t="s">
        <v>151</v>
      </c>
      <c r="BE411" s="202">
        <f>IF(N411="základní",J411,0)</f>
        <v>0</v>
      </c>
      <c r="BF411" s="202">
        <f>IF(N411="snížená",J411,0)</f>
        <v>0</v>
      </c>
      <c r="BG411" s="202">
        <f>IF(N411="zákl. přenesená",J411,0)</f>
        <v>0</v>
      </c>
      <c r="BH411" s="202">
        <f>IF(N411="sníž. přenesená",J411,0)</f>
        <v>0</v>
      </c>
      <c r="BI411" s="202">
        <f>IF(N411="nulová",J411,0)</f>
        <v>0</v>
      </c>
      <c r="BJ411" s="22" t="s">
        <v>79</v>
      </c>
      <c r="BK411" s="202">
        <f>ROUND(I411*H411,2)</f>
        <v>0</v>
      </c>
      <c r="BL411" s="22" t="s">
        <v>240</v>
      </c>
      <c r="BM411" s="22" t="s">
        <v>786</v>
      </c>
    </row>
    <row r="412" spans="2:65" s="10" customFormat="1" ht="29.85" customHeight="1">
      <c r="B412" s="174"/>
      <c r="C412" s="175"/>
      <c r="D412" s="188" t="s">
        <v>70</v>
      </c>
      <c r="E412" s="189" t="s">
        <v>787</v>
      </c>
      <c r="F412" s="189" t="s">
        <v>788</v>
      </c>
      <c r="G412" s="175"/>
      <c r="H412" s="175"/>
      <c r="I412" s="178"/>
      <c r="J412" s="190">
        <f>BK412</f>
        <v>0</v>
      </c>
      <c r="K412" s="175"/>
      <c r="L412" s="180"/>
      <c r="M412" s="181"/>
      <c r="N412" s="182"/>
      <c r="O412" s="182"/>
      <c r="P412" s="183">
        <f>SUM(P413:P443)</f>
        <v>0</v>
      </c>
      <c r="Q412" s="182"/>
      <c r="R412" s="183">
        <f>SUM(R413:R443)</f>
        <v>0.1303945</v>
      </c>
      <c r="S412" s="182"/>
      <c r="T412" s="184">
        <f>SUM(T413:T443)</f>
        <v>7.8996059999999995</v>
      </c>
      <c r="AR412" s="185" t="s">
        <v>81</v>
      </c>
      <c r="AT412" s="186" t="s">
        <v>70</v>
      </c>
      <c r="AU412" s="186" t="s">
        <v>79</v>
      </c>
      <c r="AY412" s="185" t="s">
        <v>151</v>
      </c>
      <c r="BK412" s="187">
        <f>SUM(BK413:BK443)</f>
        <v>0</v>
      </c>
    </row>
    <row r="413" spans="2:65" s="1" customFormat="1" ht="28.9" customHeight="1">
      <c r="B413" s="39"/>
      <c r="C413" s="191" t="s">
        <v>789</v>
      </c>
      <c r="D413" s="191" t="s">
        <v>153</v>
      </c>
      <c r="E413" s="192" t="s">
        <v>790</v>
      </c>
      <c r="F413" s="193" t="s">
        <v>791</v>
      </c>
      <c r="G413" s="194" t="s">
        <v>156</v>
      </c>
      <c r="H413" s="195">
        <v>0.5</v>
      </c>
      <c r="I413" s="196"/>
      <c r="J413" s="197">
        <f>ROUND(I413*H413,2)</f>
        <v>0</v>
      </c>
      <c r="K413" s="193" t="s">
        <v>157</v>
      </c>
      <c r="L413" s="59"/>
      <c r="M413" s="198" t="s">
        <v>21</v>
      </c>
      <c r="N413" s="199" t="s">
        <v>42</v>
      </c>
      <c r="O413" s="40"/>
      <c r="P413" s="200">
        <f>O413*H413</f>
        <v>0</v>
      </c>
      <c r="Q413" s="200">
        <v>1.2199999999999999E-3</v>
      </c>
      <c r="R413" s="200">
        <f>Q413*H413</f>
        <v>6.0999999999999997E-4</v>
      </c>
      <c r="S413" s="200">
        <v>0</v>
      </c>
      <c r="T413" s="201">
        <f>S413*H413</f>
        <v>0</v>
      </c>
      <c r="AR413" s="22" t="s">
        <v>240</v>
      </c>
      <c r="AT413" s="22" t="s">
        <v>153</v>
      </c>
      <c r="AU413" s="22" t="s">
        <v>81</v>
      </c>
      <c r="AY413" s="22" t="s">
        <v>151</v>
      </c>
      <c r="BE413" s="202">
        <f>IF(N413="základní",J413,0)</f>
        <v>0</v>
      </c>
      <c r="BF413" s="202">
        <f>IF(N413="snížená",J413,0)</f>
        <v>0</v>
      </c>
      <c r="BG413" s="202">
        <f>IF(N413="zákl. přenesená",J413,0)</f>
        <v>0</v>
      </c>
      <c r="BH413" s="202">
        <f>IF(N413="sníž. přenesená",J413,0)</f>
        <v>0</v>
      </c>
      <c r="BI413" s="202">
        <f>IF(N413="nulová",J413,0)</f>
        <v>0</v>
      </c>
      <c r="BJ413" s="22" t="s">
        <v>79</v>
      </c>
      <c r="BK413" s="202">
        <f>ROUND(I413*H413,2)</f>
        <v>0</v>
      </c>
      <c r="BL413" s="22" t="s">
        <v>240</v>
      </c>
      <c r="BM413" s="22" t="s">
        <v>792</v>
      </c>
    </row>
    <row r="414" spans="2:65" s="1" customFormat="1" ht="148.5">
      <c r="B414" s="39"/>
      <c r="C414" s="61"/>
      <c r="D414" s="208" t="s">
        <v>160</v>
      </c>
      <c r="E414" s="61"/>
      <c r="F414" s="232" t="s">
        <v>793</v>
      </c>
      <c r="G414" s="61"/>
      <c r="H414" s="61"/>
      <c r="I414" s="161"/>
      <c r="J414" s="61"/>
      <c r="K414" s="61"/>
      <c r="L414" s="59"/>
      <c r="M414" s="205"/>
      <c r="N414" s="40"/>
      <c r="O414" s="40"/>
      <c r="P414" s="40"/>
      <c r="Q414" s="40"/>
      <c r="R414" s="40"/>
      <c r="S414" s="40"/>
      <c r="T414" s="76"/>
      <c r="AT414" s="22" t="s">
        <v>160</v>
      </c>
      <c r="AU414" s="22" t="s">
        <v>81</v>
      </c>
    </row>
    <row r="415" spans="2:65" s="1" customFormat="1" ht="20.45" customHeight="1">
      <c r="B415" s="39"/>
      <c r="C415" s="191" t="s">
        <v>794</v>
      </c>
      <c r="D415" s="191" t="s">
        <v>153</v>
      </c>
      <c r="E415" s="192" t="s">
        <v>795</v>
      </c>
      <c r="F415" s="193" t="s">
        <v>796</v>
      </c>
      <c r="G415" s="194" t="s">
        <v>224</v>
      </c>
      <c r="H415" s="195">
        <v>6.4669999999999996</v>
      </c>
      <c r="I415" s="196"/>
      <c r="J415" s="197">
        <f>ROUND(I415*H415,2)</f>
        <v>0</v>
      </c>
      <c r="K415" s="193" t="s">
        <v>157</v>
      </c>
      <c r="L415" s="59"/>
      <c r="M415" s="198" t="s">
        <v>21</v>
      </c>
      <c r="N415" s="199" t="s">
        <v>42</v>
      </c>
      <c r="O415" s="40"/>
      <c r="P415" s="200">
        <f>O415*H415</f>
        <v>0</v>
      </c>
      <c r="Q415" s="200">
        <v>0</v>
      </c>
      <c r="R415" s="200">
        <f>Q415*H415</f>
        <v>0</v>
      </c>
      <c r="S415" s="200">
        <v>2.1999999999999999E-2</v>
      </c>
      <c r="T415" s="201">
        <f>S415*H415</f>
        <v>0.14227399999999998</v>
      </c>
      <c r="AR415" s="22" t="s">
        <v>240</v>
      </c>
      <c r="AT415" s="22" t="s">
        <v>153</v>
      </c>
      <c r="AU415" s="22" t="s">
        <v>81</v>
      </c>
      <c r="AY415" s="22" t="s">
        <v>151</v>
      </c>
      <c r="BE415" s="202">
        <f>IF(N415="základní",J415,0)</f>
        <v>0</v>
      </c>
      <c r="BF415" s="202">
        <f>IF(N415="snížená",J415,0)</f>
        <v>0</v>
      </c>
      <c r="BG415" s="202">
        <f>IF(N415="zákl. přenesená",J415,0)</f>
        <v>0</v>
      </c>
      <c r="BH415" s="202">
        <f>IF(N415="sníž. přenesená",J415,0)</f>
        <v>0</v>
      </c>
      <c r="BI415" s="202">
        <f>IF(N415="nulová",J415,0)</f>
        <v>0</v>
      </c>
      <c r="BJ415" s="22" t="s">
        <v>79</v>
      </c>
      <c r="BK415" s="202">
        <f>ROUND(I415*H415,2)</f>
        <v>0</v>
      </c>
      <c r="BL415" s="22" t="s">
        <v>240</v>
      </c>
      <c r="BM415" s="22" t="s">
        <v>797</v>
      </c>
    </row>
    <row r="416" spans="2:65" s="11" customFormat="1">
      <c r="B416" s="206"/>
      <c r="C416" s="207"/>
      <c r="D416" s="208" t="s">
        <v>162</v>
      </c>
      <c r="E416" s="209" t="s">
        <v>21</v>
      </c>
      <c r="F416" s="210" t="s">
        <v>798</v>
      </c>
      <c r="G416" s="207"/>
      <c r="H416" s="211">
        <v>6.4669999999999996</v>
      </c>
      <c r="I416" s="212"/>
      <c r="J416" s="207"/>
      <c r="K416" s="207"/>
      <c r="L416" s="213"/>
      <c r="M416" s="214"/>
      <c r="N416" s="215"/>
      <c r="O416" s="215"/>
      <c r="P416" s="215"/>
      <c r="Q416" s="215"/>
      <c r="R416" s="215"/>
      <c r="S416" s="215"/>
      <c r="T416" s="216"/>
      <c r="AT416" s="217" t="s">
        <v>162</v>
      </c>
      <c r="AU416" s="217" t="s">
        <v>81</v>
      </c>
      <c r="AV416" s="11" t="s">
        <v>81</v>
      </c>
      <c r="AW416" s="11" t="s">
        <v>35</v>
      </c>
      <c r="AX416" s="11" t="s">
        <v>79</v>
      </c>
      <c r="AY416" s="217" t="s">
        <v>151</v>
      </c>
    </row>
    <row r="417" spans="2:65" s="1" customFormat="1" ht="28.9" customHeight="1">
      <c r="B417" s="39"/>
      <c r="C417" s="191" t="s">
        <v>799</v>
      </c>
      <c r="D417" s="191" t="s">
        <v>153</v>
      </c>
      <c r="E417" s="192" t="s">
        <v>800</v>
      </c>
      <c r="F417" s="193" t="s">
        <v>801</v>
      </c>
      <c r="G417" s="194" t="s">
        <v>405</v>
      </c>
      <c r="H417" s="195">
        <v>20.9</v>
      </c>
      <c r="I417" s="196"/>
      <c r="J417" s="197">
        <f>ROUND(I417*H417,2)</f>
        <v>0</v>
      </c>
      <c r="K417" s="193" t="s">
        <v>157</v>
      </c>
      <c r="L417" s="59"/>
      <c r="M417" s="198" t="s">
        <v>21</v>
      </c>
      <c r="N417" s="199" t="s">
        <v>42</v>
      </c>
      <c r="O417" s="40"/>
      <c r="P417" s="200">
        <f>O417*H417</f>
        <v>0</v>
      </c>
      <c r="Q417" s="200">
        <v>0</v>
      </c>
      <c r="R417" s="200">
        <f>Q417*H417</f>
        <v>0</v>
      </c>
      <c r="S417" s="200">
        <v>0.3</v>
      </c>
      <c r="T417" s="201">
        <f>S417*H417</f>
        <v>6.27</v>
      </c>
      <c r="AR417" s="22" t="s">
        <v>240</v>
      </c>
      <c r="AT417" s="22" t="s">
        <v>153</v>
      </c>
      <c r="AU417" s="22" t="s">
        <v>81</v>
      </c>
      <c r="AY417" s="22" t="s">
        <v>151</v>
      </c>
      <c r="BE417" s="202">
        <f>IF(N417="základní",J417,0)</f>
        <v>0</v>
      </c>
      <c r="BF417" s="202">
        <f>IF(N417="snížená",J417,0)</f>
        <v>0</v>
      </c>
      <c r="BG417" s="202">
        <f>IF(N417="zákl. přenesená",J417,0)</f>
        <v>0</v>
      </c>
      <c r="BH417" s="202">
        <f>IF(N417="sníž. přenesená",J417,0)</f>
        <v>0</v>
      </c>
      <c r="BI417" s="202">
        <f>IF(N417="nulová",J417,0)</f>
        <v>0</v>
      </c>
      <c r="BJ417" s="22" t="s">
        <v>79</v>
      </c>
      <c r="BK417" s="202">
        <f>ROUND(I417*H417,2)</f>
        <v>0</v>
      </c>
      <c r="BL417" s="22" t="s">
        <v>240</v>
      </c>
      <c r="BM417" s="22" t="s">
        <v>802</v>
      </c>
    </row>
    <row r="418" spans="2:65" s="11" customFormat="1">
      <c r="B418" s="206"/>
      <c r="C418" s="207"/>
      <c r="D418" s="208" t="s">
        <v>162</v>
      </c>
      <c r="E418" s="209" t="s">
        <v>21</v>
      </c>
      <c r="F418" s="210" t="s">
        <v>803</v>
      </c>
      <c r="G418" s="207"/>
      <c r="H418" s="211">
        <v>20.9</v>
      </c>
      <c r="I418" s="212"/>
      <c r="J418" s="207"/>
      <c r="K418" s="207"/>
      <c r="L418" s="213"/>
      <c r="M418" s="214"/>
      <c r="N418" s="215"/>
      <c r="O418" s="215"/>
      <c r="P418" s="215"/>
      <c r="Q418" s="215"/>
      <c r="R418" s="215"/>
      <c r="S418" s="215"/>
      <c r="T418" s="216"/>
      <c r="AT418" s="217" t="s">
        <v>162</v>
      </c>
      <c r="AU418" s="217" t="s">
        <v>81</v>
      </c>
      <c r="AV418" s="11" t="s">
        <v>81</v>
      </c>
      <c r="AW418" s="11" t="s">
        <v>35</v>
      </c>
      <c r="AX418" s="11" t="s">
        <v>79</v>
      </c>
      <c r="AY418" s="217" t="s">
        <v>151</v>
      </c>
    </row>
    <row r="419" spans="2:65" s="1" customFormat="1" ht="28.9" customHeight="1">
      <c r="B419" s="39"/>
      <c r="C419" s="191" t="s">
        <v>804</v>
      </c>
      <c r="D419" s="191" t="s">
        <v>153</v>
      </c>
      <c r="E419" s="192" t="s">
        <v>805</v>
      </c>
      <c r="F419" s="193" t="s">
        <v>806</v>
      </c>
      <c r="G419" s="194" t="s">
        <v>405</v>
      </c>
      <c r="H419" s="195">
        <v>4.8</v>
      </c>
      <c r="I419" s="196"/>
      <c r="J419" s="197">
        <f>ROUND(I419*H419,2)</f>
        <v>0</v>
      </c>
      <c r="K419" s="193" t="s">
        <v>157</v>
      </c>
      <c r="L419" s="59"/>
      <c r="M419" s="198" t="s">
        <v>21</v>
      </c>
      <c r="N419" s="199" t="s">
        <v>42</v>
      </c>
      <c r="O419" s="40"/>
      <c r="P419" s="200">
        <f>O419*H419</f>
        <v>0</v>
      </c>
      <c r="Q419" s="200">
        <v>5.4400000000000004E-3</v>
      </c>
      <c r="R419" s="200">
        <f>Q419*H419</f>
        <v>2.6112E-2</v>
      </c>
      <c r="S419" s="200">
        <v>0</v>
      </c>
      <c r="T419" s="201">
        <f>S419*H419</f>
        <v>0</v>
      </c>
      <c r="AR419" s="22" t="s">
        <v>240</v>
      </c>
      <c r="AT419" s="22" t="s">
        <v>153</v>
      </c>
      <c r="AU419" s="22" t="s">
        <v>81</v>
      </c>
      <c r="AY419" s="22" t="s">
        <v>151</v>
      </c>
      <c r="BE419" s="202">
        <f>IF(N419="základní",J419,0)</f>
        <v>0</v>
      </c>
      <c r="BF419" s="202">
        <f>IF(N419="snížená",J419,0)</f>
        <v>0</v>
      </c>
      <c r="BG419" s="202">
        <f>IF(N419="zákl. přenesená",J419,0)</f>
        <v>0</v>
      </c>
      <c r="BH419" s="202">
        <f>IF(N419="sníž. přenesená",J419,0)</f>
        <v>0</v>
      </c>
      <c r="BI419" s="202">
        <f>IF(N419="nulová",J419,0)</f>
        <v>0</v>
      </c>
      <c r="BJ419" s="22" t="s">
        <v>79</v>
      </c>
      <c r="BK419" s="202">
        <f>ROUND(I419*H419,2)</f>
        <v>0</v>
      </c>
      <c r="BL419" s="22" t="s">
        <v>240</v>
      </c>
      <c r="BM419" s="22" t="s">
        <v>807</v>
      </c>
    </row>
    <row r="420" spans="2:65" s="1" customFormat="1" ht="67.5">
      <c r="B420" s="39"/>
      <c r="C420" s="61"/>
      <c r="D420" s="203" t="s">
        <v>160</v>
      </c>
      <c r="E420" s="61"/>
      <c r="F420" s="204" t="s">
        <v>808</v>
      </c>
      <c r="G420" s="61"/>
      <c r="H420" s="61"/>
      <c r="I420" s="161"/>
      <c r="J420" s="61"/>
      <c r="K420" s="61"/>
      <c r="L420" s="59"/>
      <c r="M420" s="205"/>
      <c r="N420" s="40"/>
      <c r="O420" s="40"/>
      <c r="P420" s="40"/>
      <c r="Q420" s="40"/>
      <c r="R420" s="40"/>
      <c r="S420" s="40"/>
      <c r="T420" s="76"/>
      <c r="AT420" s="22" t="s">
        <v>160</v>
      </c>
      <c r="AU420" s="22" t="s">
        <v>81</v>
      </c>
    </row>
    <row r="421" spans="2:65" s="11" customFormat="1">
      <c r="B421" s="206"/>
      <c r="C421" s="207"/>
      <c r="D421" s="208" t="s">
        <v>162</v>
      </c>
      <c r="E421" s="209" t="s">
        <v>21</v>
      </c>
      <c r="F421" s="210" t="s">
        <v>809</v>
      </c>
      <c r="G421" s="207"/>
      <c r="H421" s="211">
        <v>4.8</v>
      </c>
      <c r="I421" s="212"/>
      <c r="J421" s="207"/>
      <c r="K421" s="207"/>
      <c r="L421" s="213"/>
      <c r="M421" s="214"/>
      <c r="N421" s="215"/>
      <c r="O421" s="215"/>
      <c r="P421" s="215"/>
      <c r="Q421" s="215"/>
      <c r="R421" s="215"/>
      <c r="S421" s="215"/>
      <c r="T421" s="216"/>
      <c r="AT421" s="217" t="s">
        <v>162</v>
      </c>
      <c r="AU421" s="217" t="s">
        <v>81</v>
      </c>
      <c r="AV421" s="11" t="s">
        <v>81</v>
      </c>
      <c r="AW421" s="11" t="s">
        <v>35</v>
      </c>
      <c r="AX421" s="11" t="s">
        <v>79</v>
      </c>
      <c r="AY421" s="217" t="s">
        <v>151</v>
      </c>
    </row>
    <row r="422" spans="2:65" s="1" customFormat="1" ht="28.9" customHeight="1">
      <c r="B422" s="39"/>
      <c r="C422" s="191" t="s">
        <v>810</v>
      </c>
      <c r="D422" s="191" t="s">
        <v>153</v>
      </c>
      <c r="E422" s="192" t="s">
        <v>811</v>
      </c>
      <c r="F422" s="193" t="s">
        <v>812</v>
      </c>
      <c r="G422" s="194" t="s">
        <v>224</v>
      </c>
      <c r="H422" s="195">
        <v>18.706</v>
      </c>
      <c r="I422" s="196"/>
      <c r="J422" s="197">
        <f>ROUND(I422*H422,2)</f>
        <v>0</v>
      </c>
      <c r="K422" s="193" t="s">
        <v>157</v>
      </c>
      <c r="L422" s="59"/>
      <c r="M422" s="198" t="s">
        <v>21</v>
      </c>
      <c r="N422" s="199" t="s">
        <v>42</v>
      </c>
      <c r="O422" s="40"/>
      <c r="P422" s="200">
        <f>O422*H422</f>
        <v>0</v>
      </c>
      <c r="Q422" s="200">
        <v>0</v>
      </c>
      <c r="R422" s="200">
        <f>Q422*H422</f>
        <v>0</v>
      </c>
      <c r="S422" s="200">
        <v>1.4E-2</v>
      </c>
      <c r="T422" s="201">
        <f>S422*H422</f>
        <v>0.26188400000000001</v>
      </c>
      <c r="AR422" s="22" t="s">
        <v>240</v>
      </c>
      <c r="AT422" s="22" t="s">
        <v>153</v>
      </c>
      <c r="AU422" s="22" t="s">
        <v>81</v>
      </c>
      <c r="AY422" s="22" t="s">
        <v>151</v>
      </c>
      <c r="BE422" s="202">
        <f>IF(N422="základní",J422,0)</f>
        <v>0</v>
      </c>
      <c r="BF422" s="202">
        <f>IF(N422="snížená",J422,0)</f>
        <v>0</v>
      </c>
      <c r="BG422" s="202">
        <f>IF(N422="zákl. přenesená",J422,0)</f>
        <v>0</v>
      </c>
      <c r="BH422" s="202">
        <f>IF(N422="sníž. přenesená",J422,0)</f>
        <v>0</v>
      </c>
      <c r="BI422" s="202">
        <f>IF(N422="nulová",J422,0)</f>
        <v>0</v>
      </c>
      <c r="BJ422" s="22" t="s">
        <v>79</v>
      </c>
      <c r="BK422" s="202">
        <f>ROUND(I422*H422,2)</f>
        <v>0</v>
      </c>
      <c r="BL422" s="22" t="s">
        <v>240</v>
      </c>
      <c r="BM422" s="22" t="s">
        <v>813</v>
      </c>
    </row>
    <row r="423" spans="2:65" s="11" customFormat="1">
      <c r="B423" s="206"/>
      <c r="C423" s="207"/>
      <c r="D423" s="203" t="s">
        <v>162</v>
      </c>
      <c r="E423" s="218" t="s">
        <v>21</v>
      </c>
      <c r="F423" s="219" t="s">
        <v>814</v>
      </c>
      <c r="G423" s="207"/>
      <c r="H423" s="220">
        <v>13.8</v>
      </c>
      <c r="I423" s="212"/>
      <c r="J423" s="207"/>
      <c r="K423" s="207"/>
      <c r="L423" s="213"/>
      <c r="M423" s="214"/>
      <c r="N423" s="215"/>
      <c r="O423" s="215"/>
      <c r="P423" s="215"/>
      <c r="Q423" s="215"/>
      <c r="R423" s="215"/>
      <c r="S423" s="215"/>
      <c r="T423" s="216"/>
      <c r="AT423" s="217" t="s">
        <v>162</v>
      </c>
      <c r="AU423" s="217" t="s">
        <v>81</v>
      </c>
      <c r="AV423" s="11" t="s">
        <v>81</v>
      </c>
      <c r="AW423" s="11" t="s">
        <v>35</v>
      </c>
      <c r="AX423" s="11" t="s">
        <v>71</v>
      </c>
      <c r="AY423" s="217" t="s">
        <v>151</v>
      </c>
    </row>
    <row r="424" spans="2:65" s="11" customFormat="1">
      <c r="B424" s="206"/>
      <c r="C424" s="207"/>
      <c r="D424" s="203" t="s">
        <v>162</v>
      </c>
      <c r="E424" s="218" t="s">
        <v>21</v>
      </c>
      <c r="F424" s="219" t="s">
        <v>815</v>
      </c>
      <c r="G424" s="207"/>
      <c r="H424" s="220">
        <v>4.9059999999999997</v>
      </c>
      <c r="I424" s="212"/>
      <c r="J424" s="207"/>
      <c r="K424" s="207"/>
      <c r="L424" s="213"/>
      <c r="M424" s="214"/>
      <c r="N424" s="215"/>
      <c r="O424" s="215"/>
      <c r="P424" s="215"/>
      <c r="Q424" s="215"/>
      <c r="R424" s="215"/>
      <c r="S424" s="215"/>
      <c r="T424" s="216"/>
      <c r="AT424" s="217" t="s">
        <v>162</v>
      </c>
      <c r="AU424" s="217" t="s">
        <v>81</v>
      </c>
      <c r="AV424" s="11" t="s">
        <v>81</v>
      </c>
      <c r="AW424" s="11" t="s">
        <v>35</v>
      </c>
      <c r="AX424" s="11" t="s">
        <v>71</v>
      </c>
      <c r="AY424" s="217" t="s">
        <v>151</v>
      </c>
    </row>
    <row r="425" spans="2:65" s="12" customFormat="1">
      <c r="B425" s="221"/>
      <c r="C425" s="222"/>
      <c r="D425" s="208" t="s">
        <v>162</v>
      </c>
      <c r="E425" s="223" t="s">
        <v>21</v>
      </c>
      <c r="F425" s="224" t="s">
        <v>170</v>
      </c>
      <c r="G425" s="222"/>
      <c r="H425" s="225">
        <v>18.706</v>
      </c>
      <c r="I425" s="226"/>
      <c r="J425" s="222"/>
      <c r="K425" s="222"/>
      <c r="L425" s="227"/>
      <c r="M425" s="228"/>
      <c r="N425" s="229"/>
      <c r="O425" s="229"/>
      <c r="P425" s="229"/>
      <c r="Q425" s="229"/>
      <c r="R425" s="229"/>
      <c r="S425" s="229"/>
      <c r="T425" s="230"/>
      <c r="AT425" s="231" t="s">
        <v>162</v>
      </c>
      <c r="AU425" s="231" t="s">
        <v>81</v>
      </c>
      <c r="AV425" s="12" t="s">
        <v>158</v>
      </c>
      <c r="AW425" s="12" t="s">
        <v>35</v>
      </c>
      <c r="AX425" s="12" t="s">
        <v>79</v>
      </c>
      <c r="AY425" s="231" t="s">
        <v>151</v>
      </c>
    </row>
    <row r="426" spans="2:65" s="1" customFormat="1" ht="28.9" customHeight="1">
      <c r="B426" s="39"/>
      <c r="C426" s="191" t="s">
        <v>816</v>
      </c>
      <c r="D426" s="191" t="s">
        <v>153</v>
      </c>
      <c r="E426" s="192" t="s">
        <v>817</v>
      </c>
      <c r="F426" s="193" t="s">
        <v>818</v>
      </c>
      <c r="G426" s="194" t="s">
        <v>405</v>
      </c>
      <c r="H426" s="195">
        <v>1.82</v>
      </c>
      <c r="I426" s="196"/>
      <c r="J426" s="197">
        <f>ROUND(I426*H426,2)</f>
        <v>0</v>
      </c>
      <c r="K426" s="193" t="s">
        <v>157</v>
      </c>
      <c r="L426" s="59"/>
      <c r="M426" s="198" t="s">
        <v>21</v>
      </c>
      <c r="N426" s="199" t="s">
        <v>42</v>
      </c>
      <c r="O426" s="40"/>
      <c r="P426" s="200">
        <f>O426*H426</f>
        <v>0</v>
      </c>
      <c r="Q426" s="200">
        <v>0</v>
      </c>
      <c r="R426" s="200">
        <f>Q426*H426</f>
        <v>0</v>
      </c>
      <c r="S426" s="200">
        <v>4.4000000000000003E-3</v>
      </c>
      <c r="T426" s="201">
        <f>S426*H426</f>
        <v>8.0080000000000012E-3</v>
      </c>
      <c r="AR426" s="22" t="s">
        <v>240</v>
      </c>
      <c r="AT426" s="22" t="s">
        <v>153</v>
      </c>
      <c r="AU426" s="22" t="s">
        <v>81</v>
      </c>
      <c r="AY426" s="22" t="s">
        <v>151</v>
      </c>
      <c r="BE426" s="202">
        <f>IF(N426="základní",J426,0)</f>
        <v>0</v>
      </c>
      <c r="BF426" s="202">
        <f>IF(N426="snížená",J426,0)</f>
        <v>0</v>
      </c>
      <c r="BG426" s="202">
        <f>IF(N426="zákl. přenesená",J426,0)</f>
        <v>0</v>
      </c>
      <c r="BH426" s="202">
        <f>IF(N426="sníž. přenesená",J426,0)</f>
        <v>0</v>
      </c>
      <c r="BI426" s="202">
        <f>IF(N426="nulová",J426,0)</f>
        <v>0</v>
      </c>
      <c r="BJ426" s="22" t="s">
        <v>79</v>
      </c>
      <c r="BK426" s="202">
        <f>ROUND(I426*H426,2)</f>
        <v>0</v>
      </c>
      <c r="BL426" s="22" t="s">
        <v>240</v>
      </c>
      <c r="BM426" s="22" t="s">
        <v>819</v>
      </c>
    </row>
    <row r="427" spans="2:65" s="1" customFormat="1" ht="40.5">
      <c r="B427" s="39"/>
      <c r="C427" s="61"/>
      <c r="D427" s="203" t="s">
        <v>160</v>
      </c>
      <c r="E427" s="61"/>
      <c r="F427" s="204" t="s">
        <v>820</v>
      </c>
      <c r="G427" s="61"/>
      <c r="H427" s="61"/>
      <c r="I427" s="161"/>
      <c r="J427" s="61"/>
      <c r="K427" s="61"/>
      <c r="L427" s="59"/>
      <c r="M427" s="205"/>
      <c r="N427" s="40"/>
      <c r="O427" s="40"/>
      <c r="P427" s="40"/>
      <c r="Q427" s="40"/>
      <c r="R427" s="40"/>
      <c r="S427" s="40"/>
      <c r="T427" s="76"/>
      <c r="AT427" s="22" t="s">
        <v>160</v>
      </c>
      <c r="AU427" s="22" t="s">
        <v>81</v>
      </c>
    </row>
    <row r="428" spans="2:65" s="11" customFormat="1">
      <c r="B428" s="206"/>
      <c r="C428" s="207"/>
      <c r="D428" s="208" t="s">
        <v>162</v>
      </c>
      <c r="E428" s="209" t="s">
        <v>21</v>
      </c>
      <c r="F428" s="210" t="s">
        <v>821</v>
      </c>
      <c r="G428" s="207"/>
      <c r="H428" s="211">
        <v>1.82</v>
      </c>
      <c r="I428" s="212"/>
      <c r="J428" s="207"/>
      <c r="K428" s="207"/>
      <c r="L428" s="213"/>
      <c r="M428" s="214"/>
      <c r="N428" s="215"/>
      <c r="O428" s="215"/>
      <c r="P428" s="215"/>
      <c r="Q428" s="215"/>
      <c r="R428" s="215"/>
      <c r="S428" s="215"/>
      <c r="T428" s="216"/>
      <c r="AT428" s="217" t="s">
        <v>162</v>
      </c>
      <c r="AU428" s="217" t="s">
        <v>81</v>
      </c>
      <c r="AV428" s="11" t="s">
        <v>81</v>
      </c>
      <c r="AW428" s="11" t="s">
        <v>35</v>
      </c>
      <c r="AX428" s="11" t="s">
        <v>79</v>
      </c>
      <c r="AY428" s="217" t="s">
        <v>151</v>
      </c>
    </row>
    <row r="429" spans="2:65" s="1" customFormat="1" ht="40.15" customHeight="1">
      <c r="B429" s="39"/>
      <c r="C429" s="191" t="s">
        <v>822</v>
      </c>
      <c r="D429" s="191" t="s">
        <v>153</v>
      </c>
      <c r="E429" s="192" t="s">
        <v>823</v>
      </c>
      <c r="F429" s="193" t="s">
        <v>824</v>
      </c>
      <c r="G429" s="194" t="s">
        <v>224</v>
      </c>
      <c r="H429" s="195">
        <v>2.25</v>
      </c>
      <c r="I429" s="196"/>
      <c r="J429" s="197">
        <f>ROUND(I429*H429,2)</f>
        <v>0</v>
      </c>
      <c r="K429" s="193" t="s">
        <v>157</v>
      </c>
      <c r="L429" s="59"/>
      <c r="M429" s="198" t="s">
        <v>21</v>
      </c>
      <c r="N429" s="199" t="s">
        <v>42</v>
      </c>
      <c r="O429" s="40"/>
      <c r="P429" s="200">
        <f>O429*H429</f>
        <v>0</v>
      </c>
      <c r="Q429" s="200">
        <v>5.0000000000000002E-5</v>
      </c>
      <c r="R429" s="200">
        <f>Q429*H429</f>
        <v>1.1250000000000001E-4</v>
      </c>
      <c r="S429" s="200">
        <v>0</v>
      </c>
      <c r="T429" s="201">
        <f>S429*H429</f>
        <v>0</v>
      </c>
      <c r="AR429" s="22" t="s">
        <v>240</v>
      </c>
      <c r="AT429" s="22" t="s">
        <v>153</v>
      </c>
      <c r="AU429" s="22" t="s">
        <v>81</v>
      </c>
      <c r="AY429" s="22" t="s">
        <v>151</v>
      </c>
      <c r="BE429" s="202">
        <f>IF(N429="základní",J429,0)</f>
        <v>0</v>
      </c>
      <c r="BF429" s="202">
        <f>IF(N429="snížená",J429,0)</f>
        <v>0</v>
      </c>
      <c r="BG429" s="202">
        <f>IF(N429="zákl. přenesená",J429,0)</f>
        <v>0</v>
      </c>
      <c r="BH429" s="202">
        <f>IF(N429="sníž. přenesená",J429,0)</f>
        <v>0</v>
      </c>
      <c r="BI429" s="202">
        <f>IF(N429="nulová",J429,0)</f>
        <v>0</v>
      </c>
      <c r="BJ429" s="22" t="s">
        <v>79</v>
      </c>
      <c r="BK429" s="202">
        <f>ROUND(I429*H429,2)</f>
        <v>0</v>
      </c>
      <c r="BL429" s="22" t="s">
        <v>240</v>
      </c>
      <c r="BM429" s="22" t="s">
        <v>825</v>
      </c>
    </row>
    <row r="430" spans="2:65" s="1" customFormat="1" ht="40.5">
      <c r="B430" s="39"/>
      <c r="C430" s="61"/>
      <c r="D430" s="203" t="s">
        <v>160</v>
      </c>
      <c r="E430" s="61"/>
      <c r="F430" s="204" t="s">
        <v>820</v>
      </c>
      <c r="G430" s="61"/>
      <c r="H430" s="61"/>
      <c r="I430" s="161"/>
      <c r="J430" s="61"/>
      <c r="K430" s="61"/>
      <c r="L430" s="59"/>
      <c r="M430" s="205"/>
      <c r="N430" s="40"/>
      <c r="O430" s="40"/>
      <c r="P430" s="40"/>
      <c r="Q430" s="40"/>
      <c r="R430" s="40"/>
      <c r="S430" s="40"/>
      <c r="T430" s="76"/>
      <c r="AT430" s="22" t="s">
        <v>160</v>
      </c>
      <c r="AU430" s="22" t="s">
        <v>81</v>
      </c>
    </row>
    <row r="431" spans="2:65" s="11" customFormat="1">
      <c r="B431" s="206"/>
      <c r="C431" s="207"/>
      <c r="D431" s="208" t="s">
        <v>162</v>
      </c>
      <c r="E431" s="209" t="s">
        <v>21</v>
      </c>
      <c r="F431" s="210" t="s">
        <v>826</v>
      </c>
      <c r="G431" s="207"/>
      <c r="H431" s="211">
        <v>2.25</v>
      </c>
      <c r="I431" s="212"/>
      <c r="J431" s="207"/>
      <c r="K431" s="207"/>
      <c r="L431" s="213"/>
      <c r="M431" s="214"/>
      <c r="N431" s="215"/>
      <c r="O431" s="215"/>
      <c r="P431" s="215"/>
      <c r="Q431" s="215"/>
      <c r="R431" s="215"/>
      <c r="S431" s="215"/>
      <c r="T431" s="216"/>
      <c r="AT431" s="217" t="s">
        <v>162</v>
      </c>
      <c r="AU431" s="217" t="s">
        <v>81</v>
      </c>
      <c r="AV431" s="11" t="s">
        <v>81</v>
      </c>
      <c r="AW431" s="11" t="s">
        <v>35</v>
      </c>
      <c r="AX431" s="11" t="s">
        <v>79</v>
      </c>
      <c r="AY431" s="217" t="s">
        <v>151</v>
      </c>
    </row>
    <row r="432" spans="2:65" s="1" customFormat="1" ht="20.45" customHeight="1">
      <c r="B432" s="39"/>
      <c r="C432" s="234" t="s">
        <v>827</v>
      </c>
      <c r="D432" s="234" t="s">
        <v>291</v>
      </c>
      <c r="E432" s="235" t="s">
        <v>828</v>
      </c>
      <c r="F432" s="236" t="s">
        <v>829</v>
      </c>
      <c r="G432" s="237" t="s">
        <v>224</v>
      </c>
      <c r="H432" s="238">
        <v>2.4300000000000002</v>
      </c>
      <c r="I432" s="239"/>
      <c r="J432" s="240">
        <f>ROUND(I432*H432,2)</f>
        <v>0</v>
      </c>
      <c r="K432" s="236" t="s">
        <v>157</v>
      </c>
      <c r="L432" s="241"/>
      <c r="M432" s="242" t="s">
        <v>21</v>
      </c>
      <c r="N432" s="243" t="s">
        <v>42</v>
      </c>
      <c r="O432" s="40"/>
      <c r="P432" s="200">
        <f>O432*H432</f>
        <v>0</v>
      </c>
      <c r="Q432" s="200">
        <v>1.4500000000000001E-2</v>
      </c>
      <c r="R432" s="200">
        <f>Q432*H432</f>
        <v>3.5235000000000002E-2</v>
      </c>
      <c r="S432" s="200">
        <v>0</v>
      </c>
      <c r="T432" s="201">
        <f>S432*H432</f>
        <v>0</v>
      </c>
      <c r="AR432" s="22" t="s">
        <v>333</v>
      </c>
      <c r="AT432" s="22" t="s">
        <v>291</v>
      </c>
      <c r="AU432" s="22" t="s">
        <v>81</v>
      </c>
      <c r="AY432" s="22" t="s">
        <v>151</v>
      </c>
      <c r="BE432" s="202">
        <f>IF(N432="základní",J432,0)</f>
        <v>0</v>
      </c>
      <c r="BF432" s="202">
        <f>IF(N432="snížená",J432,0)</f>
        <v>0</v>
      </c>
      <c r="BG432" s="202">
        <f>IF(N432="zákl. přenesená",J432,0)</f>
        <v>0</v>
      </c>
      <c r="BH432" s="202">
        <f>IF(N432="sníž. přenesená",J432,0)</f>
        <v>0</v>
      </c>
      <c r="BI432" s="202">
        <f>IF(N432="nulová",J432,0)</f>
        <v>0</v>
      </c>
      <c r="BJ432" s="22" t="s">
        <v>79</v>
      </c>
      <c r="BK432" s="202">
        <f>ROUND(I432*H432,2)</f>
        <v>0</v>
      </c>
      <c r="BL432" s="22" t="s">
        <v>240</v>
      </c>
      <c r="BM432" s="22" t="s">
        <v>830</v>
      </c>
    </row>
    <row r="433" spans="2:65" s="11" customFormat="1">
      <c r="B433" s="206"/>
      <c r="C433" s="207"/>
      <c r="D433" s="208" t="s">
        <v>162</v>
      </c>
      <c r="E433" s="207"/>
      <c r="F433" s="210" t="s">
        <v>831</v>
      </c>
      <c r="G433" s="207"/>
      <c r="H433" s="211">
        <v>2.4300000000000002</v>
      </c>
      <c r="I433" s="212"/>
      <c r="J433" s="207"/>
      <c r="K433" s="207"/>
      <c r="L433" s="213"/>
      <c r="M433" s="214"/>
      <c r="N433" s="215"/>
      <c r="O433" s="215"/>
      <c r="P433" s="215"/>
      <c r="Q433" s="215"/>
      <c r="R433" s="215"/>
      <c r="S433" s="215"/>
      <c r="T433" s="216"/>
      <c r="AT433" s="217" t="s">
        <v>162</v>
      </c>
      <c r="AU433" s="217" t="s">
        <v>81</v>
      </c>
      <c r="AV433" s="11" t="s">
        <v>81</v>
      </c>
      <c r="AW433" s="11" t="s">
        <v>6</v>
      </c>
      <c r="AX433" s="11" t="s">
        <v>79</v>
      </c>
      <c r="AY433" s="217" t="s">
        <v>151</v>
      </c>
    </row>
    <row r="434" spans="2:65" s="1" customFormat="1" ht="28.9" customHeight="1">
      <c r="B434" s="39"/>
      <c r="C434" s="191" t="s">
        <v>832</v>
      </c>
      <c r="D434" s="191" t="s">
        <v>153</v>
      </c>
      <c r="E434" s="192" t="s">
        <v>833</v>
      </c>
      <c r="F434" s="193" t="s">
        <v>834</v>
      </c>
      <c r="G434" s="194" t="s">
        <v>405</v>
      </c>
      <c r="H434" s="195">
        <v>27.6</v>
      </c>
      <c r="I434" s="196"/>
      <c r="J434" s="197">
        <f>ROUND(I434*H434,2)</f>
        <v>0</v>
      </c>
      <c r="K434" s="193" t="s">
        <v>157</v>
      </c>
      <c r="L434" s="59"/>
      <c r="M434" s="198" t="s">
        <v>21</v>
      </c>
      <c r="N434" s="199" t="s">
        <v>42</v>
      </c>
      <c r="O434" s="40"/>
      <c r="P434" s="200">
        <f>O434*H434</f>
        <v>0</v>
      </c>
      <c r="Q434" s="200">
        <v>0</v>
      </c>
      <c r="R434" s="200">
        <f>Q434*H434</f>
        <v>0</v>
      </c>
      <c r="S434" s="200">
        <v>1.7000000000000001E-2</v>
      </c>
      <c r="T434" s="201">
        <f>S434*H434</f>
        <v>0.46920000000000006</v>
      </c>
      <c r="AR434" s="22" t="s">
        <v>240</v>
      </c>
      <c r="AT434" s="22" t="s">
        <v>153</v>
      </c>
      <c r="AU434" s="22" t="s">
        <v>81</v>
      </c>
      <c r="AY434" s="22" t="s">
        <v>151</v>
      </c>
      <c r="BE434" s="202">
        <f>IF(N434="základní",J434,0)</f>
        <v>0</v>
      </c>
      <c r="BF434" s="202">
        <f>IF(N434="snížená",J434,0)</f>
        <v>0</v>
      </c>
      <c r="BG434" s="202">
        <f>IF(N434="zákl. přenesená",J434,0)</f>
        <v>0</v>
      </c>
      <c r="BH434" s="202">
        <f>IF(N434="sníž. přenesená",J434,0)</f>
        <v>0</v>
      </c>
      <c r="BI434" s="202">
        <f>IF(N434="nulová",J434,0)</f>
        <v>0</v>
      </c>
      <c r="BJ434" s="22" t="s">
        <v>79</v>
      </c>
      <c r="BK434" s="202">
        <f>ROUND(I434*H434,2)</f>
        <v>0</v>
      </c>
      <c r="BL434" s="22" t="s">
        <v>240</v>
      </c>
      <c r="BM434" s="22" t="s">
        <v>835</v>
      </c>
    </row>
    <row r="435" spans="2:65" s="11" customFormat="1">
      <c r="B435" s="206"/>
      <c r="C435" s="207"/>
      <c r="D435" s="208" t="s">
        <v>162</v>
      </c>
      <c r="E435" s="209" t="s">
        <v>21</v>
      </c>
      <c r="F435" s="210" t="s">
        <v>836</v>
      </c>
      <c r="G435" s="207"/>
      <c r="H435" s="211">
        <v>27.6</v>
      </c>
      <c r="I435" s="212"/>
      <c r="J435" s="207"/>
      <c r="K435" s="207"/>
      <c r="L435" s="213"/>
      <c r="M435" s="214"/>
      <c r="N435" s="215"/>
      <c r="O435" s="215"/>
      <c r="P435" s="215"/>
      <c r="Q435" s="215"/>
      <c r="R435" s="215"/>
      <c r="S435" s="215"/>
      <c r="T435" s="216"/>
      <c r="AT435" s="217" t="s">
        <v>162</v>
      </c>
      <c r="AU435" s="217" t="s">
        <v>81</v>
      </c>
      <c r="AV435" s="11" t="s">
        <v>81</v>
      </c>
      <c r="AW435" s="11" t="s">
        <v>35</v>
      </c>
      <c r="AX435" s="11" t="s">
        <v>79</v>
      </c>
      <c r="AY435" s="217" t="s">
        <v>151</v>
      </c>
    </row>
    <row r="436" spans="2:65" s="1" customFormat="1" ht="28.9" customHeight="1">
      <c r="B436" s="39"/>
      <c r="C436" s="191" t="s">
        <v>837</v>
      </c>
      <c r="D436" s="191" t="s">
        <v>153</v>
      </c>
      <c r="E436" s="192" t="s">
        <v>838</v>
      </c>
      <c r="F436" s="193" t="s">
        <v>839</v>
      </c>
      <c r="G436" s="194" t="s">
        <v>405</v>
      </c>
      <c r="H436" s="195">
        <v>2.5</v>
      </c>
      <c r="I436" s="196"/>
      <c r="J436" s="197">
        <f>ROUND(I436*H436,2)</f>
        <v>0</v>
      </c>
      <c r="K436" s="193" t="s">
        <v>157</v>
      </c>
      <c r="L436" s="59"/>
      <c r="M436" s="198" t="s">
        <v>21</v>
      </c>
      <c r="N436" s="199" t="s">
        <v>42</v>
      </c>
      <c r="O436" s="40"/>
      <c r="P436" s="200">
        <f>O436*H436</f>
        <v>0</v>
      </c>
      <c r="Q436" s="200">
        <v>2.733E-2</v>
      </c>
      <c r="R436" s="200">
        <f>Q436*H436</f>
        <v>6.8324999999999997E-2</v>
      </c>
      <c r="S436" s="200">
        <v>0</v>
      </c>
      <c r="T436" s="201">
        <f>S436*H436</f>
        <v>0</v>
      </c>
      <c r="AR436" s="22" t="s">
        <v>240</v>
      </c>
      <c r="AT436" s="22" t="s">
        <v>153</v>
      </c>
      <c r="AU436" s="22" t="s">
        <v>81</v>
      </c>
      <c r="AY436" s="22" t="s">
        <v>151</v>
      </c>
      <c r="BE436" s="202">
        <f>IF(N436="základní",J436,0)</f>
        <v>0</v>
      </c>
      <c r="BF436" s="202">
        <f>IF(N436="snížená",J436,0)</f>
        <v>0</v>
      </c>
      <c r="BG436" s="202">
        <f>IF(N436="zákl. přenesená",J436,0)</f>
        <v>0</v>
      </c>
      <c r="BH436" s="202">
        <f>IF(N436="sníž. přenesená",J436,0)</f>
        <v>0</v>
      </c>
      <c r="BI436" s="202">
        <f>IF(N436="nulová",J436,0)</f>
        <v>0</v>
      </c>
      <c r="BJ436" s="22" t="s">
        <v>79</v>
      </c>
      <c r="BK436" s="202">
        <f>ROUND(I436*H436,2)</f>
        <v>0</v>
      </c>
      <c r="BL436" s="22" t="s">
        <v>240</v>
      </c>
      <c r="BM436" s="22" t="s">
        <v>840</v>
      </c>
    </row>
    <row r="437" spans="2:65" s="1" customFormat="1" ht="27">
      <c r="B437" s="39"/>
      <c r="C437" s="61"/>
      <c r="D437" s="208" t="s">
        <v>160</v>
      </c>
      <c r="E437" s="61"/>
      <c r="F437" s="232" t="s">
        <v>841</v>
      </c>
      <c r="G437" s="61"/>
      <c r="H437" s="61"/>
      <c r="I437" s="161"/>
      <c r="J437" s="61"/>
      <c r="K437" s="61"/>
      <c r="L437" s="59"/>
      <c r="M437" s="205"/>
      <c r="N437" s="40"/>
      <c r="O437" s="40"/>
      <c r="P437" s="40"/>
      <c r="Q437" s="40"/>
      <c r="R437" s="40"/>
      <c r="S437" s="40"/>
      <c r="T437" s="76"/>
      <c r="AT437" s="22" t="s">
        <v>160</v>
      </c>
      <c r="AU437" s="22" t="s">
        <v>81</v>
      </c>
    </row>
    <row r="438" spans="2:65" s="1" customFormat="1" ht="28.9" customHeight="1">
      <c r="B438" s="39"/>
      <c r="C438" s="191" t="s">
        <v>842</v>
      </c>
      <c r="D438" s="191" t="s">
        <v>153</v>
      </c>
      <c r="E438" s="192" t="s">
        <v>843</v>
      </c>
      <c r="F438" s="193" t="s">
        <v>844</v>
      </c>
      <c r="G438" s="194" t="s">
        <v>224</v>
      </c>
      <c r="H438" s="195">
        <v>18.706</v>
      </c>
      <c r="I438" s="196"/>
      <c r="J438" s="197">
        <f>ROUND(I438*H438,2)</f>
        <v>0</v>
      </c>
      <c r="K438" s="193" t="s">
        <v>157</v>
      </c>
      <c r="L438" s="59"/>
      <c r="M438" s="198" t="s">
        <v>21</v>
      </c>
      <c r="N438" s="199" t="s">
        <v>42</v>
      </c>
      <c r="O438" s="40"/>
      <c r="P438" s="200">
        <f>O438*H438</f>
        <v>0</v>
      </c>
      <c r="Q438" s="200">
        <v>0</v>
      </c>
      <c r="R438" s="200">
        <f>Q438*H438</f>
        <v>0</v>
      </c>
      <c r="S438" s="200">
        <v>0.04</v>
      </c>
      <c r="T438" s="201">
        <f>S438*H438</f>
        <v>0.74824000000000002</v>
      </c>
      <c r="AR438" s="22" t="s">
        <v>240</v>
      </c>
      <c r="AT438" s="22" t="s">
        <v>153</v>
      </c>
      <c r="AU438" s="22" t="s">
        <v>81</v>
      </c>
      <c r="AY438" s="22" t="s">
        <v>151</v>
      </c>
      <c r="BE438" s="202">
        <f>IF(N438="základní",J438,0)</f>
        <v>0</v>
      </c>
      <c r="BF438" s="202">
        <f>IF(N438="snížená",J438,0)</f>
        <v>0</v>
      </c>
      <c r="BG438" s="202">
        <f>IF(N438="zákl. přenesená",J438,0)</f>
        <v>0</v>
      </c>
      <c r="BH438" s="202">
        <f>IF(N438="sníž. přenesená",J438,0)</f>
        <v>0</v>
      </c>
      <c r="BI438" s="202">
        <f>IF(N438="nulová",J438,0)</f>
        <v>0</v>
      </c>
      <c r="BJ438" s="22" t="s">
        <v>79</v>
      </c>
      <c r="BK438" s="202">
        <f>ROUND(I438*H438,2)</f>
        <v>0</v>
      </c>
      <c r="BL438" s="22" t="s">
        <v>240</v>
      </c>
      <c r="BM438" s="22" t="s">
        <v>845</v>
      </c>
    </row>
    <row r="439" spans="2:65" s="11" customFormat="1">
      <c r="B439" s="206"/>
      <c r="C439" s="207"/>
      <c r="D439" s="203" t="s">
        <v>162</v>
      </c>
      <c r="E439" s="218" t="s">
        <v>21</v>
      </c>
      <c r="F439" s="219" t="s">
        <v>814</v>
      </c>
      <c r="G439" s="207"/>
      <c r="H439" s="220">
        <v>13.8</v>
      </c>
      <c r="I439" s="212"/>
      <c r="J439" s="207"/>
      <c r="K439" s="207"/>
      <c r="L439" s="213"/>
      <c r="M439" s="214"/>
      <c r="N439" s="215"/>
      <c r="O439" s="215"/>
      <c r="P439" s="215"/>
      <c r="Q439" s="215"/>
      <c r="R439" s="215"/>
      <c r="S439" s="215"/>
      <c r="T439" s="216"/>
      <c r="AT439" s="217" t="s">
        <v>162</v>
      </c>
      <c r="AU439" s="217" t="s">
        <v>81</v>
      </c>
      <c r="AV439" s="11" t="s">
        <v>81</v>
      </c>
      <c r="AW439" s="11" t="s">
        <v>35</v>
      </c>
      <c r="AX439" s="11" t="s">
        <v>71</v>
      </c>
      <c r="AY439" s="217" t="s">
        <v>151</v>
      </c>
    </row>
    <row r="440" spans="2:65" s="11" customFormat="1">
      <c r="B440" s="206"/>
      <c r="C440" s="207"/>
      <c r="D440" s="203" t="s">
        <v>162</v>
      </c>
      <c r="E440" s="218" t="s">
        <v>21</v>
      </c>
      <c r="F440" s="219" t="s">
        <v>815</v>
      </c>
      <c r="G440" s="207"/>
      <c r="H440" s="220">
        <v>4.9059999999999997</v>
      </c>
      <c r="I440" s="212"/>
      <c r="J440" s="207"/>
      <c r="K440" s="207"/>
      <c r="L440" s="213"/>
      <c r="M440" s="214"/>
      <c r="N440" s="215"/>
      <c r="O440" s="215"/>
      <c r="P440" s="215"/>
      <c r="Q440" s="215"/>
      <c r="R440" s="215"/>
      <c r="S440" s="215"/>
      <c r="T440" s="216"/>
      <c r="AT440" s="217" t="s">
        <v>162</v>
      </c>
      <c r="AU440" s="217" t="s">
        <v>81</v>
      </c>
      <c r="AV440" s="11" t="s">
        <v>81</v>
      </c>
      <c r="AW440" s="11" t="s">
        <v>35</v>
      </c>
      <c r="AX440" s="11" t="s">
        <v>71</v>
      </c>
      <c r="AY440" s="217" t="s">
        <v>151</v>
      </c>
    </row>
    <row r="441" spans="2:65" s="12" customFormat="1">
      <c r="B441" s="221"/>
      <c r="C441" s="222"/>
      <c r="D441" s="208" t="s">
        <v>162</v>
      </c>
      <c r="E441" s="223" t="s">
        <v>21</v>
      </c>
      <c r="F441" s="224" t="s">
        <v>170</v>
      </c>
      <c r="G441" s="222"/>
      <c r="H441" s="225">
        <v>18.706</v>
      </c>
      <c r="I441" s="226"/>
      <c r="J441" s="222"/>
      <c r="K441" s="222"/>
      <c r="L441" s="227"/>
      <c r="M441" s="228"/>
      <c r="N441" s="229"/>
      <c r="O441" s="229"/>
      <c r="P441" s="229"/>
      <c r="Q441" s="229"/>
      <c r="R441" s="229"/>
      <c r="S441" s="229"/>
      <c r="T441" s="230"/>
      <c r="AT441" s="231" t="s">
        <v>162</v>
      </c>
      <c r="AU441" s="231" t="s">
        <v>81</v>
      </c>
      <c r="AV441" s="12" t="s">
        <v>158</v>
      </c>
      <c r="AW441" s="12" t="s">
        <v>35</v>
      </c>
      <c r="AX441" s="12" t="s">
        <v>79</v>
      </c>
      <c r="AY441" s="231" t="s">
        <v>151</v>
      </c>
    </row>
    <row r="442" spans="2:65" s="1" customFormat="1" ht="40.15" customHeight="1">
      <c r="B442" s="39"/>
      <c r="C442" s="191" t="s">
        <v>846</v>
      </c>
      <c r="D442" s="191" t="s">
        <v>153</v>
      </c>
      <c r="E442" s="192" t="s">
        <v>847</v>
      </c>
      <c r="F442" s="193" t="s">
        <v>848</v>
      </c>
      <c r="G442" s="194" t="s">
        <v>190</v>
      </c>
      <c r="H442" s="195">
        <v>0.13</v>
      </c>
      <c r="I442" s="196"/>
      <c r="J442" s="197">
        <f>ROUND(I442*H442,2)</f>
        <v>0</v>
      </c>
      <c r="K442" s="193" t="s">
        <v>157</v>
      </c>
      <c r="L442" s="59"/>
      <c r="M442" s="198" t="s">
        <v>21</v>
      </c>
      <c r="N442" s="199" t="s">
        <v>42</v>
      </c>
      <c r="O442" s="40"/>
      <c r="P442" s="200">
        <f>O442*H442</f>
        <v>0</v>
      </c>
      <c r="Q442" s="200">
        <v>0</v>
      </c>
      <c r="R442" s="200">
        <f>Q442*H442</f>
        <v>0</v>
      </c>
      <c r="S442" s="200">
        <v>0</v>
      </c>
      <c r="T442" s="201">
        <f>S442*H442</f>
        <v>0</v>
      </c>
      <c r="AR442" s="22" t="s">
        <v>240</v>
      </c>
      <c r="AT442" s="22" t="s">
        <v>153</v>
      </c>
      <c r="AU442" s="22" t="s">
        <v>81</v>
      </c>
      <c r="AY442" s="22" t="s">
        <v>151</v>
      </c>
      <c r="BE442" s="202">
        <f>IF(N442="základní",J442,0)</f>
        <v>0</v>
      </c>
      <c r="BF442" s="202">
        <f>IF(N442="snížená",J442,0)</f>
        <v>0</v>
      </c>
      <c r="BG442" s="202">
        <f>IF(N442="zákl. přenesená",J442,0)</f>
        <v>0</v>
      </c>
      <c r="BH442" s="202">
        <f>IF(N442="sníž. přenesená",J442,0)</f>
        <v>0</v>
      </c>
      <c r="BI442" s="202">
        <f>IF(N442="nulová",J442,0)</f>
        <v>0</v>
      </c>
      <c r="BJ442" s="22" t="s">
        <v>79</v>
      </c>
      <c r="BK442" s="202">
        <f>ROUND(I442*H442,2)</f>
        <v>0</v>
      </c>
      <c r="BL442" s="22" t="s">
        <v>240</v>
      </c>
      <c r="BM442" s="22" t="s">
        <v>849</v>
      </c>
    </row>
    <row r="443" spans="2:65" s="1" customFormat="1" ht="135">
      <c r="B443" s="39"/>
      <c r="C443" s="61"/>
      <c r="D443" s="203" t="s">
        <v>160</v>
      </c>
      <c r="E443" s="61"/>
      <c r="F443" s="204" t="s">
        <v>850</v>
      </c>
      <c r="G443" s="61"/>
      <c r="H443" s="61"/>
      <c r="I443" s="161"/>
      <c r="J443" s="61"/>
      <c r="K443" s="61"/>
      <c r="L443" s="59"/>
      <c r="M443" s="205"/>
      <c r="N443" s="40"/>
      <c r="O443" s="40"/>
      <c r="P443" s="40"/>
      <c r="Q443" s="40"/>
      <c r="R443" s="40"/>
      <c r="S443" s="40"/>
      <c r="T443" s="76"/>
      <c r="AT443" s="22" t="s">
        <v>160</v>
      </c>
      <c r="AU443" s="22" t="s">
        <v>81</v>
      </c>
    </row>
    <row r="444" spans="2:65" s="10" customFormat="1" ht="29.85" customHeight="1">
      <c r="B444" s="174"/>
      <c r="C444" s="175"/>
      <c r="D444" s="188" t="s">
        <v>70</v>
      </c>
      <c r="E444" s="189" t="s">
        <v>851</v>
      </c>
      <c r="F444" s="189" t="s">
        <v>852</v>
      </c>
      <c r="G444" s="175"/>
      <c r="H444" s="175"/>
      <c r="I444" s="178"/>
      <c r="J444" s="190">
        <f>BK444</f>
        <v>0</v>
      </c>
      <c r="K444" s="175"/>
      <c r="L444" s="180"/>
      <c r="M444" s="181"/>
      <c r="N444" s="182"/>
      <c r="O444" s="182"/>
      <c r="P444" s="183">
        <f>SUM(P445:P463)</f>
        <v>0</v>
      </c>
      <c r="Q444" s="182"/>
      <c r="R444" s="183">
        <f>SUM(R445:R463)</f>
        <v>0.51037539999999992</v>
      </c>
      <c r="S444" s="182"/>
      <c r="T444" s="184">
        <f>SUM(T445:T463)</f>
        <v>3.9675000000000002E-2</v>
      </c>
      <c r="AR444" s="185" t="s">
        <v>81</v>
      </c>
      <c r="AT444" s="186" t="s">
        <v>70</v>
      </c>
      <c r="AU444" s="186" t="s">
        <v>79</v>
      </c>
      <c r="AY444" s="185" t="s">
        <v>151</v>
      </c>
      <c r="BK444" s="187">
        <f>SUM(BK445:BK463)</f>
        <v>0</v>
      </c>
    </row>
    <row r="445" spans="2:65" s="1" customFormat="1" ht="51.6" customHeight="1">
      <c r="B445" s="39"/>
      <c r="C445" s="191" t="s">
        <v>853</v>
      </c>
      <c r="D445" s="191" t="s">
        <v>153</v>
      </c>
      <c r="E445" s="192" t="s">
        <v>854</v>
      </c>
      <c r="F445" s="193" t="s">
        <v>855</v>
      </c>
      <c r="G445" s="194" t="s">
        <v>224</v>
      </c>
      <c r="H445" s="195">
        <v>3.5</v>
      </c>
      <c r="I445" s="196"/>
      <c r="J445" s="197">
        <f>ROUND(I445*H445,2)</f>
        <v>0</v>
      </c>
      <c r="K445" s="193" t="s">
        <v>157</v>
      </c>
      <c r="L445" s="59"/>
      <c r="M445" s="198" t="s">
        <v>21</v>
      </c>
      <c r="N445" s="199" t="s">
        <v>42</v>
      </c>
      <c r="O445" s="40"/>
      <c r="P445" s="200">
        <f>O445*H445</f>
        <v>0</v>
      </c>
      <c r="Q445" s="200">
        <v>2.7709999999999999E-2</v>
      </c>
      <c r="R445" s="200">
        <f>Q445*H445</f>
        <v>9.6984999999999988E-2</v>
      </c>
      <c r="S445" s="200">
        <v>0</v>
      </c>
      <c r="T445" s="201">
        <f>S445*H445</f>
        <v>0</v>
      </c>
      <c r="AR445" s="22" t="s">
        <v>240</v>
      </c>
      <c r="AT445" s="22" t="s">
        <v>153</v>
      </c>
      <c r="AU445" s="22" t="s">
        <v>81</v>
      </c>
      <c r="AY445" s="22" t="s">
        <v>151</v>
      </c>
      <c r="BE445" s="202">
        <f>IF(N445="základní",J445,0)</f>
        <v>0</v>
      </c>
      <c r="BF445" s="202">
        <f>IF(N445="snížená",J445,0)</f>
        <v>0</v>
      </c>
      <c r="BG445" s="202">
        <f>IF(N445="zákl. přenesená",J445,0)</f>
        <v>0</v>
      </c>
      <c r="BH445" s="202">
        <f>IF(N445="sníž. přenesená",J445,0)</f>
        <v>0</v>
      </c>
      <c r="BI445" s="202">
        <f>IF(N445="nulová",J445,0)</f>
        <v>0</v>
      </c>
      <c r="BJ445" s="22" t="s">
        <v>79</v>
      </c>
      <c r="BK445" s="202">
        <f>ROUND(I445*H445,2)</f>
        <v>0</v>
      </c>
      <c r="BL445" s="22" t="s">
        <v>240</v>
      </c>
      <c r="BM445" s="22" t="s">
        <v>856</v>
      </c>
    </row>
    <row r="446" spans="2:65" s="1" customFormat="1" ht="189">
      <c r="B446" s="39"/>
      <c r="C446" s="61"/>
      <c r="D446" s="203" t="s">
        <v>160</v>
      </c>
      <c r="E446" s="61"/>
      <c r="F446" s="204" t="s">
        <v>857</v>
      </c>
      <c r="G446" s="61"/>
      <c r="H446" s="61"/>
      <c r="I446" s="161"/>
      <c r="J446" s="61"/>
      <c r="K446" s="61"/>
      <c r="L446" s="59"/>
      <c r="M446" s="205"/>
      <c r="N446" s="40"/>
      <c r="O446" s="40"/>
      <c r="P446" s="40"/>
      <c r="Q446" s="40"/>
      <c r="R446" s="40"/>
      <c r="S446" s="40"/>
      <c r="T446" s="76"/>
      <c r="AT446" s="22" t="s">
        <v>160</v>
      </c>
      <c r="AU446" s="22" t="s">
        <v>81</v>
      </c>
    </row>
    <row r="447" spans="2:65" s="11" customFormat="1">
      <c r="B447" s="206"/>
      <c r="C447" s="207"/>
      <c r="D447" s="208" t="s">
        <v>162</v>
      </c>
      <c r="E447" s="209" t="s">
        <v>21</v>
      </c>
      <c r="F447" s="210" t="s">
        <v>858</v>
      </c>
      <c r="G447" s="207"/>
      <c r="H447" s="211">
        <v>3.5</v>
      </c>
      <c r="I447" s="212"/>
      <c r="J447" s="207"/>
      <c r="K447" s="207"/>
      <c r="L447" s="213"/>
      <c r="M447" s="214"/>
      <c r="N447" s="215"/>
      <c r="O447" s="215"/>
      <c r="P447" s="215"/>
      <c r="Q447" s="215"/>
      <c r="R447" s="215"/>
      <c r="S447" s="215"/>
      <c r="T447" s="216"/>
      <c r="AT447" s="217" t="s">
        <v>162</v>
      </c>
      <c r="AU447" s="217" t="s">
        <v>81</v>
      </c>
      <c r="AV447" s="11" t="s">
        <v>81</v>
      </c>
      <c r="AW447" s="11" t="s">
        <v>35</v>
      </c>
      <c r="AX447" s="11" t="s">
        <v>79</v>
      </c>
      <c r="AY447" s="217" t="s">
        <v>151</v>
      </c>
    </row>
    <row r="448" spans="2:65" s="1" customFormat="1" ht="28.9" customHeight="1">
      <c r="B448" s="39"/>
      <c r="C448" s="191" t="s">
        <v>859</v>
      </c>
      <c r="D448" s="191" t="s">
        <v>153</v>
      </c>
      <c r="E448" s="192" t="s">
        <v>860</v>
      </c>
      <c r="F448" s="193" t="s">
        <v>861</v>
      </c>
      <c r="G448" s="194" t="s">
        <v>224</v>
      </c>
      <c r="H448" s="195">
        <v>2.2999999999999998</v>
      </c>
      <c r="I448" s="196"/>
      <c r="J448" s="197">
        <f>ROUND(I448*H448,2)</f>
        <v>0</v>
      </c>
      <c r="K448" s="193" t="s">
        <v>157</v>
      </c>
      <c r="L448" s="59"/>
      <c r="M448" s="198" t="s">
        <v>21</v>
      </c>
      <c r="N448" s="199" t="s">
        <v>42</v>
      </c>
      <c r="O448" s="40"/>
      <c r="P448" s="200">
        <f>O448*H448</f>
        <v>0</v>
      </c>
      <c r="Q448" s="200">
        <v>0</v>
      </c>
      <c r="R448" s="200">
        <f>Q448*H448</f>
        <v>0</v>
      </c>
      <c r="S448" s="200">
        <v>1.7250000000000001E-2</v>
      </c>
      <c r="T448" s="201">
        <f>S448*H448</f>
        <v>3.9675000000000002E-2</v>
      </c>
      <c r="AR448" s="22" t="s">
        <v>240</v>
      </c>
      <c r="AT448" s="22" t="s">
        <v>153</v>
      </c>
      <c r="AU448" s="22" t="s">
        <v>81</v>
      </c>
      <c r="AY448" s="22" t="s">
        <v>151</v>
      </c>
      <c r="BE448" s="202">
        <f>IF(N448="základní",J448,0)</f>
        <v>0</v>
      </c>
      <c r="BF448" s="202">
        <f>IF(N448="snížená",J448,0)</f>
        <v>0</v>
      </c>
      <c r="BG448" s="202">
        <f>IF(N448="zákl. přenesená",J448,0)</f>
        <v>0</v>
      </c>
      <c r="BH448" s="202">
        <f>IF(N448="sníž. přenesená",J448,0)</f>
        <v>0</v>
      </c>
      <c r="BI448" s="202">
        <f>IF(N448="nulová",J448,0)</f>
        <v>0</v>
      </c>
      <c r="BJ448" s="22" t="s">
        <v>79</v>
      </c>
      <c r="BK448" s="202">
        <f>ROUND(I448*H448,2)</f>
        <v>0</v>
      </c>
      <c r="BL448" s="22" t="s">
        <v>240</v>
      </c>
      <c r="BM448" s="22" t="s">
        <v>862</v>
      </c>
    </row>
    <row r="449" spans="2:65" s="1" customFormat="1" ht="40.5">
      <c r="B449" s="39"/>
      <c r="C449" s="61"/>
      <c r="D449" s="203" t="s">
        <v>160</v>
      </c>
      <c r="E449" s="61"/>
      <c r="F449" s="204" t="s">
        <v>863</v>
      </c>
      <c r="G449" s="61"/>
      <c r="H449" s="61"/>
      <c r="I449" s="161"/>
      <c r="J449" s="61"/>
      <c r="K449" s="61"/>
      <c r="L449" s="59"/>
      <c r="M449" s="205"/>
      <c r="N449" s="40"/>
      <c r="O449" s="40"/>
      <c r="P449" s="40"/>
      <c r="Q449" s="40"/>
      <c r="R449" s="40"/>
      <c r="S449" s="40"/>
      <c r="T449" s="76"/>
      <c r="AT449" s="22" t="s">
        <v>160</v>
      </c>
      <c r="AU449" s="22" t="s">
        <v>81</v>
      </c>
    </row>
    <row r="450" spans="2:65" s="11" customFormat="1">
      <c r="B450" s="206"/>
      <c r="C450" s="207"/>
      <c r="D450" s="208" t="s">
        <v>162</v>
      </c>
      <c r="E450" s="209" t="s">
        <v>21</v>
      </c>
      <c r="F450" s="210" t="s">
        <v>864</v>
      </c>
      <c r="G450" s="207"/>
      <c r="H450" s="211">
        <v>2.2999999999999998</v>
      </c>
      <c r="I450" s="212"/>
      <c r="J450" s="207"/>
      <c r="K450" s="207"/>
      <c r="L450" s="213"/>
      <c r="M450" s="214"/>
      <c r="N450" s="215"/>
      <c r="O450" s="215"/>
      <c r="P450" s="215"/>
      <c r="Q450" s="215"/>
      <c r="R450" s="215"/>
      <c r="S450" s="215"/>
      <c r="T450" s="216"/>
      <c r="AT450" s="217" t="s">
        <v>162</v>
      </c>
      <c r="AU450" s="217" t="s">
        <v>81</v>
      </c>
      <c r="AV450" s="11" t="s">
        <v>81</v>
      </c>
      <c r="AW450" s="11" t="s">
        <v>35</v>
      </c>
      <c r="AX450" s="11" t="s">
        <v>79</v>
      </c>
      <c r="AY450" s="217" t="s">
        <v>151</v>
      </c>
    </row>
    <row r="451" spans="2:65" s="1" customFormat="1" ht="40.15" customHeight="1">
      <c r="B451" s="39"/>
      <c r="C451" s="191" t="s">
        <v>865</v>
      </c>
      <c r="D451" s="191" t="s">
        <v>153</v>
      </c>
      <c r="E451" s="192" t="s">
        <v>866</v>
      </c>
      <c r="F451" s="193" t="s">
        <v>867</v>
      </c>
      <c r="G451" s="194" t="s">
        <v>224</v>
      </c>
      <c r="H451" s="195">
        <v>25.89</v>
      </c>
      <c r="I451" s="196"/>
      <c r="J451" s="197">
        <f>ROUND(I451*H451,2)</f>
        <v>0</v>
      </c>
      <c r="K451" s="193" t="s">
        <v>157</v>
      </c>
      <c r="L451" s="59"/>
      <c r="M451" s="198" t="s">
        <v>21</v>
      </c>
      <c r="N451" s="199" t="s">
        <v>42</v>
      </c>
      <c r="O451" s="40"/>
      <c r="P451" s="200">
        <f>O451*H451</f>
        <v>0</v>
      </c>
      <c r="Q451" s="200">
        <v>1.5800000000000002E-2</v>
      </c>
      <c r="R451" s="200">
        <f>Q451*H451</f>
        <v>0.40906200000000004</v>
      </c>
      <c r="S451" s="200">
        <v>0</v>
      </c>
      <c r="T451" s="201">
        <f>S451*H451</f>
        <v>0</v>
      </c>
      <c r="AR451" s="22" t="s">
        <v>240</v>
      </c>
      <c r="AT451" s="22" t="s">
        <v>153</v>
      </c>
      <c r="AU451" s="22" t="s">
        <v>81</v>
      </c>
      <c r="AY451" s="22" t="s">
        <v>151</v>
      </c>
      <c r="BE451" s="202">
        <f>IF(N451="základní",J451,0)</f>
        <v>0</v>
      </c>
      <c r="BF451" s="202">
        <f>IF(N451="snížená",J451,0)</f>
        <v>0</v>
      </c>
      <c r="BG451" s="202">
        <f>IF(N451="zákl. přenesená",J451,0)</f>
        <v>0</v>
      </c>
      <c r="BH451" s="202">
        <f>IF(N451="sníž. přenesená",J451,0)</f>
        <v>0</v>
      </c>
      <c r="BI451" s="202">
        <f>IF(N451="nulová",J451,0)</f>
        <v>0</v>
      </c>
      <c r="BJ451" s="22" t="s">
        <v>79</v>
      </c>
      <c r="BK451" s="202">
        <f>ROUND(I451*H451,2)</f>
        <v>0</v>
      </c>
      <c r="BL451" s="22" t="s">
        <v>240</v>
      </c>
      <c r="BM451" s="22" t="s">
        <v>868</v>
      </c>
    </row>
    <row r="452" spans="2:65" s="1" customFormat="1" ht="162">
      <c r="B452" s="39"/>
      <c r="C452" s="61"/>
      <c r="D452" s="203" t="s">
        <v>160</v>
      </c>
      <c r="E452" s="61"/>
      <c r="F452" s="204" t="s">
        <v>869</v>
      </c>
      <c r="G452" s="61"/>
      <c r="H452" s="61"/>
      <c r="I452" s="161"/>
      <c r="J452" s="61"/>
      <c r="K452" s="61"/>
      <c r="L452" s="59"/>
      <c r="M452" s="205"/>
      <c r="N452" s="40"/>
      <c r="O452" s="40"/>
      <c r="P452" s="40"/>
      <c r="Q452" s="40"/>
      <c r="R452" s="40"/>
      <c r="S452" s="40"/>
      <c r="T452" s="76"/>
      <c r="AT452" s="22" t="s">
        <v>160</v>
      </c>
      <c r="AU452" s="22" t="s">
        <v>81</v>
      </c>
    </row>
    <row r="453" spans="2:65" s="11" customFormat="1">
      <c r="B453" s="206"/>
      <c r="C453" s="207"/>
      <c r="D453" s="203" t="s">
        <v>162</v>
      </c>
      <c r="E453" s="218" t="s">
        <v>21</v>
      </c>
      <c r="F453" s="219" t="s">
        <v>870</v>
      </c>
      <c r="G453" s="207"/>
      <c r="H453" s="220">
        <v>16.09</v>
      </c>
      <c r="I453" s="212"/>
      <c r="J453" s="207"/>
      <c r="K453" s="207"/>
      <c r="L453" s="213"/>
      <c r="M453" s="214"/>
      <c r="N453" s="215"/>
      <c r="O453" s="215"/>
      <c r="P453" s="215"/>
      <c r="Q453" s="215"/>
      <c r="R453" s="215"/>
      <c r="S453" s="215"/>
      <c r="T453" s="216"/>
      <c r="AT453" s="217" t="s">
        <v>162</v>
      </c>
      <c r="AU453" s="217" t="s">
        <v>81</v>
      </c>
      <c r="AV453" s="11" t="s">
        <v>81</v>
      </c>
      <c r="AW453" s="11" t="s">
        <v>35</v>
      </c>
      <c r="AX453" s="11" t="s">
        <v>71</v>
      </c>
      <c r="AY453" s="217" t="s">
        <v>151</v>
      </c>
    </row>
    <row r="454" spans="2:65" s="11" customFormat="1">
      <c r="B454" s="206"/>
      <c r="C454" s="207"/>
      <c r="D454" s="203" t="s">
        <v>162</v>
      </c>
      <c r="E454" s="218" t="s">
        <v>21</v>
      </c>
      <c r="F454" s="219" t="s">
        <v>871</v>
      </c>
      <c r="G454" s="207"/>
      <c r="H454" s="220">
        <v>9.8000000000000007</v>
      </c>
      <c r="I454" s="212"/>
      <c r="J454" s="207"/>
      <c r="K454" s="207"/>
      <c r="L454" s="213"/>
      <c r="M454" s="214"/>
      <c r="N454" s="215"/>
      <c r="O454" s="215"/>
      <c r="P454" s="215"/>
      <c r="Q454" s="215"/>
      <c r="R454" s="215"/>
      <c r="S454" s="215"/>
      <c r="T454" s="216"/>
      <c r="AT454" s="217" t="s">
        <v>162</v>
      </c>
      <c r="AU454" s="217" t="s">
        <v>81</v>
      </c>
      <c r="AV454" s="11" t="s">
        <v>81</v>
      </c>
      <c r="AW454" s="11" t="s">
        <v>35</v>
      </c>
      <c r="AX454" s="11" t="s">
        <v>71</v>
      </c>
      <c r="AY454" s="217" t="s">
        <v>151</v>
      </c>
    </row>
    <row r="455" spans="2:65" s="12" customFormat="1">
      <c r="B455" s="221"/>
      <c r="C455" s="222"/>
      <c r="D455" s="208" t="s">
        <v>162</v>
      </c>
      <c r="E455" s="223" t="s">
        <v>21</v>
      </c>
      <c r="F455" s="224" t="s">
        <v>170</v>
      </c>
      <c r="G455" s="222"/>
      <c r="H455" s="225">
        <v>25.89</v>
      </c>
      <c r="I455" s="226"/>
      <c r="J455" s="222"/>
      <c r="K455" s="222"/>
      <c r="L455" s="227"/>
      <c r="M455" s="228"/>
      <c r="N455" s="229"/>
      <c r="O455" s="229"/>
      <c r="P455" s="229"/>
      <c r="Q455" s="229"/>
      <c r="R455" s="229"/>
      <c r="S455" s="229"/>
      <c r="T455" s="230"/>
      <c r="AT455" s="231" t="s">
        <v>162</v>
      </c>
      <c r="AU455" s="231" t="s">
        <v>81</v>
      </c>
      <c r="AV455" s="12" t="s">
        <v>158</v>
      </c>
      <c r="AW455" s="12" t="s">
        <v>35</v>
      </c>
      <c r="AX455" s="12" t="s">
        <v>79</v>
      </c>
      <c r="AY455" s="231" t="s">
        <v>151</v>
      </c>
    </row>
    <row r="456" spans="2:65" s="1" customFormat="1" ht="28.9" customHeight="1">
      <c r="B456" s="39"/>
      <c r="C456" s="191" t="s">
        <v>872</v>
      </c>
      <c r="D456" s="191" t="s">
        <v>153</v>
      </c>
      <c r="E456" s="192" t="s">
        <v>873</v>
      </c>
      <c r="F456" s="193" t="s">
        <v>874</v>
      </c>
      <c r="G456" s="194" t="s">
        <v>405</v>
      </c>
      <c r="H456" s="195">
        <v>6.69</v>
      </c>
      <c r="I456" s="196"/>
      <c r="J456" s="197">
        <f>ROUND(I456*H456,2)</f>
        <v>0</v>
      </c>
      <c r="K456" s="193" t="s">
        <v>157</v>
      </c>
      <c r="L456" s="59"/>
      <c r="M456" s="198" t="s">
        <v>21</v>
      </c>
      <c r="N456" s="199" t="s">
        <v>42</v>
      </c>
      <c r="O456" s="40"/>
      <c r="P456" s="200">
        <f>O456*H456</f>
        <v>0</v>
      </c>
      <c r="Q456" s="200">
        <v>2.5999999999999998E-4</v>
      </c>
      <c r="R456" s="200">
        <f>Q456*H456</f>
        <v>1.7393999999999999E-3</v>
      </c>
      <c r="S456" s="200">
        <v>0</v>
      </c>
      <c r="T456" s="201">
        <f>S456*H456</f>
        <v>0</v>
      </c>
      <c r="AR456" s="22" t="s">
        <v>240</v>
      </c>
      <c r="AT456" s="22" t="s">
        <v>153</v>
      </c>
      <c r="AU456" s="22" t="s">
        <v>81</v>
      </c>
      <c r="AY456" s="22" t="s">
        <v>151</v>
      </c>
      <c r="BE456" s="202">
        <f>IF(N456="základní",J456,0)</f>
        <v>0</v>
      </c>
      <c r="BF456" s="202">
        <f>IF(N456="snížená",J456,0)</f>
        <v>0</v>
      </c>
      <c r="BG456" s="202">
        <f>IF(N456="zákl. přenesená",J456,0)</f>
        <v>0</v>
      </c>
      <c r="BH456" s="202">
        <f>IF(N456="sníž. přenesená",J456,0)</f>
        <v>0</v>
      </c>
      <c r="BI456" s="202">
        <f>IF(N456="nulová",J456,0)</f>
        <v>0</v>
      </c>
      <c r="BJ456" s="22" t="s">
        <v>79</v>
      </c>
      <c r="BK456" s="202">
        <f>ROUND(I456*H456,2)</f>
        <v>0</v>
      </c>
      <c r="BL456" s="22" t="s">
        <v>240</v>
      </c>
      <c r="BM456" s="22" t="s">
        <v>875</v>
      </c>
    </row>
    <row r="457" spans="2:65" s="1" customFormat="1" ht="162">
      <c r="B457" s="39"/>
      <c r="C457" s="61"/>
      <c r="D457" s="203" t="s">
        <v>160</v>
      </c>
      <c r="E457" s="61"/>
      <c r="F457" s="204" t="s">
        <v>869</v>
      </c>
      <c r="G457" s="61"/>
      <c r="H457" s="61"/>
      <c r="I457" s="161"/>
      <c r="J457" s="61"/>
      <c r="K457" s="61"/>
      <c r="L457" s="59"/>
      <c r="M457" s="205"/>
      <c r="N457" s="40"/>
      <c r="O457" s="40"/>
      <c r="P457" s="40"/>
      <c r="Q457" s="40"/>
      <c r="R457" s="40"/>
      <c r="S457" s="40"/>
      <c r="T457" s="76"/>
      <c r="AT457" s="22" t="s">
        <v>160</v>
      </c>
      <c r="AU457" s="22" t="s">
        <v>81</v>
      </c>
    </row>
    <row r="458" spans="2:65" s="11" customFormat="1">
      <c r="B458" s="206"/>
      <c r="C458" s="207"/>
      <c r="D458" s="208" t="s">
        <v>162</v>
      </c>
      <c r="E458" s="209" t="s">
        <v>21</v>
      </c>
      <c r="F458" s="210" t="s">
        <v>876</v>
      </c>
      <c r="G458" s="207"/>
      <c r="H458" s="211">
        <v>6.69</v>
      </c>
      <c r="I458" s="212"/>
      <c r="J458" s="207"/>
      <c r="K458" s="207"/>
      <c r="L458" s="213"/>
      <c r="M458" s="214"/>
      <c r="N458" s="215"/>
      <c r="O458" s="215"/>
      <c r="P458" s="215"/>
      <c r="Q458" s="215"/>
      <c r="R458" s="215"/>
      <c r="S458" s="215"/>
      <c r="T458" s="216"/>
      <c r="AT458" s="217" t="s">
        <v>162</v>
      </c>
      <c r="AU458" s="217" t="s">
        <v>81</v>
      </c>
      <c r="AV458" s="11" t="s">
        <v>81</v>
      </c>
      <c r="AW458" s="11" t="s">
        <v>35</v>
      </c>
      <c r="AX458" s="11" t="s">
        <v>79</v>
      </c>
      <c r="AY458" s="217" t="s">
        <v>151</v>
      </c>
    </row>
    <row r="459" spans="2:65" s="1" customFormat="1" ht="28.9" customHeight="1">
      <c r="B459" s="39"/>
      <c r="C459" s="191" t="s">
        <v>877</v>
      </c>
      <c r="D459" s="191" t="s">
        <v>153</v>
      </c>
      <c r="E459" s="192" t="s">
        <v>878</v>
      </c>
      <c r="F459" s="193" t="s">
        <v>879</v>
      </c>
      <c r="G459" s="194" t="s">
        <v>224</v>
      </c>
      <c r="H459" s="195">
        <v>25.89</v>
      </c>
      <c r="I459" s="196"/>
      <c r="J459" s="197">
        <f>ROUND(I459*H459,2)</f>
        <v>0</v>
      </c>
      <c r="K459" s="193" t="s">
        <v>157</v>
      </c>
      <c r="L459" s="59"/>
      <c r="M459" s="198" t="s">
        <v>21</v>
      </c>
      <c r="N459" s="199" t="s">
        <v>42</v>
      </c>
      <c r="O459" s="40"/>
      <c r="P459" s="200">
        <f>O459*H459</f>
        <v>0</v>
      </c>
      <c r="Q459" s="200">
        <v>1E-4</v>
      </c>
      <c r="R459" s="200">
        <f>Q459*H459</f>
        <v>2.5890000000000002E-3</v>
      </c>
      <c r="S459" s="200">
        <v>0</v>
      </c>
      <c r="T459" s="201">
        <f>S459*H459</f>
        <v>0</v>
      </c>
      <c r="AR459" s="22" t="s">
        <v>240</v>
      </c>
      <c r="AT459" s="22" t="s">
        <v>153</v>
      </c>
      <c r="AU459" s="22" t="s">
        <v>81</v>
      </c>
      <c r="AY459" s="22" t="s">
        <v>151</v>
      </c>
      <c r="BE459" s="202">
        <f>IF(N459="základní",J459,0)</f>
        <v>0</v>
      </c>
      <c r="BF459" s="202">
        <f>IF(N459="snížená",J459,0)</f>
        <v>0</v>
      </c>
      <c r="BG459" s="202">
        <f>IF(N459="zákl. přenesená",J459,0)</f>
        <v>0</v>
      </c>
      <c r="BH459" s="202">
        <f>IF(N459="sníž. přenesená",J459,0)</f>
        <v>0</v>
      </c>
      <c r="BI459" s="202">
        <f>IF(N459="nulová",J459,0)</f>
        <v>0</v>
      </c>
      <c r="BJ459" s="22" t="s">
        <v>79</v>
      </c>
      <c r="BK459" s="202">
        <f>ROUND(I459*H459,2)</f>
        <v>0</v>
      </c>
      <c r="BL459" s="22" t="s">
        <v>240</v>
      </c>
      <c r="BM459" s="22" t="s">
        <v>880</v>
      </c>
    </row>
    <row r="460" spans="2:65" s="1" customFormat="1" ht="162">
      <c r="B460" s="39"/>
      <c r="C460" s="61"/>
      <c r="D460" s="203" t="s">
        <v>160</v>
      </c>
      <c r="E460" s="61"/>
      <c r="F460" s="204" t="s">
        <v>869</v>
      </c>
      <c r="G460" s="61"/>
      <c r="H460" s="61"/>
      <c r="I460" s="161"/>
      <c r="J460" s="61"/>
      <c r="K460" s="61"/>
      <c r="L460" s="59"/>
      <c r="M460" s="205"/>
      <c r="N460" s="40"/>
      <c r="O460" s="40"/>
      <c r="P460" s="40"/>
      <c r="Q460" s="40"/>
      <c r="R460" s="40"/>
      <c r="S460" s="40"/>
      <c r="T460" s="76"/>
      <c r="AT460" s="22" t="s">
        <v>160</v>
      </c>
      <c r="AU460" s="22" t="s">
        <v>81</v>
      </c>
    </row>
    <row r="461" spans="2:65" s="11" customFormat="1">
      <c r="B461" s="206"/>
      <c r="C461" s="207"/>
      <c r="D461" s="208" t="s">
        <v>162</v>
      </c>
      <c r="E461" s="209" t="s">
        <v>21</v>
      </c>
      <c r="F461" s="210" t="s">
        <v>881</v>
      </c>
      <c r="G461" s="207"/>
      <c r="H461" s="211">
        <v>25.89</v>
      </c>
      <c r="I461" s="212"/>
      <c r="J461" s="207"/>
      <c r="K461" s="207"/>
      <c r="L461" s="213"/>
      <c r="M461" s="214"/>
      <c r="N461" s="215"/>
      <c r="O461" s="215"/>
      <c r="P461" s="215"/>
      <c r="Q461" s="215"/>
      <c r="R461" s="215"/>
      <c r="S461" s="215"/>
      <c r="T461" s="216"/>
      <c r="AT461" s="217" t="s">
        <v>162</v>
      </c>
      <c r="AU461" s="217" t="s">
        <v>81</v>
      </c>
      <c r="AV461" s="11" t="s">
        <v>81</v>
      </c>
      <c r="AW461" s="11" t="s">
        <v>35</v>
      </c>
      <c r="AX461" s="11" t="s">
        <v>79</v>
      </c>
      <c r="AY461" s="217" t="s">
        <v>151</v>
      </c>
    </row>
    <row r="462" spans="2:65" s="1" customFormat="1" ht="40.15" customHeight="1">
      <c r="B462" s="39"/>
      <c r="C462" s="191" t="s">
        <v>882</v>
      </c>
      <c r="D462" s="191" t="s">
        <v>153</v>
      </c>
      <c r="E462" s="192" t="s">
        <v>883</v>
      </c>
      <c r="F462" s="193" t="s">
        <v>884</v>
      </c>
      <c r="G462" s="194" t="s">
        <v>190</v>
      </c>
      <c r="H462" s="195">
        <v>0.51</v>
      </c>
      <c r="I462" s="196"/>
      <c r="J462" s="197">
        <f>ROUND(I462*H462,2)</f>
        <v>0</v>
      </c>
      <c r="K462" s="193" t="s">
        <v>157</v>
      </c>
      <c r="L462" s="59"/>
      <c r="M462" s="198" t="s">
        <v>21</v>
      </c>
      <c r="N462" s="199" t="s">
        <v>42</v>
      </c>
      <c r="O462" s="40"/>
      <c r="P462" s="200">
        <f>O462*H462</f>
        <v>0</v>
      </c>
      <c r="Q462" s="200">
        <v>0</v>
      </c>
      <c r="R462" s="200">
        <f>Q462*H462</f>
        <v>0</v>
      </c>
      <c r="S462" s="200">
        <v>0</v>
      </c>
      <c r="T462" s="201">
        <f>S462*H462</f>
        <v>0</v>
      </c>
      <c r="AR462" s="22" t="s">
        <v>240</v>
      </c>
      <c r="AT462" s="22" t="s">
        <v>153</v>
      </c>
      <c r="AU462" s="22" t="s">
        <v>81</v>
      </c>
      <c r="AY462" s="22" t="s">
        <v>151</v>
      </c>
      <c r="BE462" s="202">
        <f>IF(N462="základní",J462,0)</f>
        <v>0</v>
      </c>
      <c r="BF462" s="202">
        <f>IF(N462="snížená",J462,0)</f>
        <v>0</v>
      </c>
      <c r="BG462" s="202">
        <f>IF(N462="zákl. přenesená",J462,0)</f>
        <v>0</v>
      </c>
      <c r="BH462" s="202">
        <f>IF(N462="sníž. přenesená",J462,0)</f>
        <v>0</v>
      </c>
      <c r="BI462" s="202">
        <f>IF(N462="nulová",J462,0)</f>
        <v>0</v>
      </c>
      <c r="BJ462" s="22" t="s">
        <v>79</v>
      </c>
      <c r="BK462" s="202">
        <f>ROUND(I462*H462,2)</f>
        <v>0</v>
      </c>
      <c r="BL462" s="22" t="s">
        <v>240</v>
      </c>
      <c r="BM462" s="22" t="s">
        <v>885</v>
      </c>
    </row>
    <row r="463" spans="2:65" s="1" customFormat="1" ht="148.5">
      <c r="B463" s="39"/>
      <c r="C463" s="61"/>
      <c r="D463" s="203" t="s">
        <v>160</v>
      </c>
      <c r="E463" s="61"/>
      <c r="F463" s="204" t="s">
        <v>886</v>
      </c>
      <c r="G463" s="61"/>
      <c r="H463" s="61"/>
      <c r="I463" s="161"/>
      <c r="J463" s="61"/>
      <c r="K463" s="61"/>
      <c r="L463" s="59"/>
      <c r="M463" s="205"/>
      <c r="N463" s="40"/>
      <c r="O463" s="40"/>
      <c r="P463" s="40"/>
      <c r="Q463" s="40"/>
      <c r="R463" s="40"/>
      <c r="S463" s="40"/>
      <c r="T463" s="76"/>
      <c r="AT463" s="22" t="s">
        <v>160</v>
      </c>
      <c r="AU463" s="22" t="s">
        <v>81</v>
      </c>
    </row>
    <row r="464" spans="2:65" s="10" customFormat="1" ht="29.85" customHeight="1">
      <c r="B464" s="174"/>
      <c r="C464" s="175"/>
      <c r="D464" s="188" t="s">
        <v>70</v>
      </c>
      <c r="E464" s="189" t="s">
        <v>887</v>
      </c>
      <c r="F464" s="189" t="s">
        <v>888</v>
      </c>
      <c r="G464" s="175"/>
      <c r="H464" s="175"/>
      <c r="I464" s="178"/>
      <c r="J464" s="190">
        <f>BK464</f>
        <v>0</v>
      </c>
      <c r="K464" s="175"/>
      <c r="L464" s="180"/>
      <c r="M464" s="181"/>
      <c r="N464" s="182"/>
      <c r="O464" s="182"/>
      <c r="P464" s="183">
        <f>SUM(P465:P469)</f>
        <v>0</v>
      </c>
      <c r="Q464" s="182"/>
      <c r="R464" s="183">
        <f>SUM(R465:R469)</f>
        <v>4.2379E-2</v>
      </c>
      <c r="S464" s="182"/>
      <c r="T464" s="184">
        <f>SUM(T465:T469)</f>
        <v>0</v>
      </c>
      <c r="AR464" s="185" t="s">
        <v>81</v>
      </c>
      <c r="AT464" s="186" t="s">
        <v>70</v>
      </c>
      <c r="AU464" s="186" t="s">
        <v>79</v>
      </c>
      <c r="AY464" s="185" t="s">
        <v>151</v>
      </c>
      <c r="BK464" s="187">
        <f>SUM(BK465:BK469)</f>
        <v>0</v>
      </c>
    </row>
    <row r="465" spans="2:65" s="1" customFormat="1" ht="28.9" customHeight="1">
      <c r="B465" s="39"/>
      <c r="C465" s="191" t="s">
        <v>889</v>
      </c>
      <c r="D465" s="191" t="s">
        <v>153</v>
      </c>
      <c r="E465" s="192" t="s">
        <v>890</v>
      </c>
      <c r="F465" s="193" t="s">
        <v>891</v>
      </c>
      <c r="G465" s="194" t="s">
        <v>405</v>
      </c>
      <c r="H465" s="195">
        <v>2.8</v>
      </c>
      <c r="I465" s="196"/>
      <c r="J465" s="197">
        <f>ROUND(I465*H465,2)</f>
        <v>0</v>
      </c>
      <c r="K465" s="193" t="s">
        <v>157</v>
      </c>
      <c r="L465" s="59"/>
      <c r="M465" s="198" t="s">
        <v>21</v>
      </c>
      <c r="N465" s="199" t="s">
        <v>42</v>
      </c>
      <c r="O465" s="40"/>
      <c r="P465" s="200">
        <f>O465*H465</f>
        <v>0</v>
      </c>
      <c r="Q465" s="200">
        <v>1.2199999999999999E-3</v>
      </c>
      <c r="R465" s="200">
        <f>Q465*H465</f>
        <v>3.4159999999999998E-3</v>
      </c>
      <c r="S465" s="200">
        <v>0</v>
      </c>
      <c r="T465" s="201">
        <f>S465*H465</f>
        <v>0</v>
      </c>
      <c r="AR465" s="22" t="s">
        <v>240</v>
      </c>
      <c r="AT465" s="22" t="s">
        <v>153</v>
      </c>
      <c r="AU465" s="22" t="s">
        <v>81</v>
      </c>
      <c r="AY465" s="22" t="s">
        <v>151</v>
      </c>
      <c r="BE465" s="202">
        <f>IF(N465="základní",J465,0)</f>
        <v>0</v>
      </c>
      <c r="BF465" s="202">
        <f>IF(N465="snížená",J465,0)</f>
        <v>0</v>
      </c>
      <c r="BG465" s="202">
        <f>IF(N465="zákl. přenesená",J465,0)</f>
        <v>0</v>
      </c>
      <c r="BH465" s="202">
        <f>IF(N465="sníž. přenesená",J465,0)</f>
        <v>0</v>
      </c>
      <c r="BI465" s="202">
        <f>IF(N465="nulová",J465,0)</f>
        <v>0</v>
      </c>
      <c r="BJ465" s="22" t="s">
        <v>79</v>
      </c>
      <c r="BK465" s="202">
        <f>ROUND(I465*H465,2)</f>
        <v>0</v>
      </c>
      <c r="BL465" s="22" t="s">
        <v>240</v>
      </c>
      <c r="BM465" s="22" t="s">
        <v>892</v>
      </c>
    </row>
    <row r="466" spans="2:65" s="1" customFormat="1" ht="54">
      <c r="B466" s="39"/>
      <c r="C466" s="61"/>
      <c r="D466" s="208" t="s">
        <v>160</v>
      </c>
      <c r="E466" s="61"/>
      <c r="F466" s="232" t="s">
        <v>893</v>
      </c>
      <c r="G466" s="61"/>
      <c r="H466" s="61"/>
      <c r="I466" s="161"/>
      <c r="J466" s="61"/>
      <c r="K466" s="61"/>
      <c r="L466" s="59"/>
      <c r="M466" s="205"/>
      <c r="N466" s="40"/>
      <c r="O466" s="40"/>
      <c r="P466" s="40"/>
      <c r="Q466" s="40"/>
      <c r="R466" s="40"/>
      <c r="S466" s="40"/>
      <c r="T466" s="76"/>
      <c r="AT466" s="22" t="s">
        <v>160</v>
      </c>
      <c r="AU466" s="22" t="s">
        <v>81</v>
      </c>
    </row>
    <row r="467" spans="2:65" s="1" customFormat="1" ht="28.9" customHeight="1">
      <c r="B467" s="39"/>
      <c r="C467" s="191" t="s">
        <v>894</v>
      </c>
      <c r="D467" s="191" t="s">
        <v>153</v>
      </c>
      <c r="E467" s="192" t="s">
        <v>895</v>
      </c>
      <c r="F467" s="193" t="s">
        <v>896</v>
      </c>
      <c r="G467" s="194" t="s">
        <v>405</v>
      </c>
      <c r="H467" s="195">
        <v>2.8</v>
      </c>
      <c r="I467" s="196"/>
      <c r="J467" s="197">
        <f>ROUND(I467*H467,2)</f>
        <v>0</v>
      </c>
      <c r="K467" s="193" t="s">
        <v>157</v>
      </c>
      <c r="L467" s="59"/>
      <c r="M467" s="198" t="s">
        <v>21</v>
      </c>
      <c r="N467" s="199" t="s">
        <v>42</v>
      </c>
      <c r="O467" s="40"/>
      <c r="P467" s="200">
        <f>O467*H467</f>
        <v>0</v>
      </c>
      <c r="Q467" s="200">
        <v>1.49E-3</v>
      </c>
      <c r="R467" s="200">
        <f>Q467*H467</f>
        <v>4.1719999999999995E-3</v>
      </c>
      <c r="S467" s="200">
        <v>0</v>
      </c>
      <c r="T467" s="201">
        <f>S467*H467</f>
        <v>0</v>
      </c>
      <c r="AR467" s="22" t="s">
        <v>240</v>
      </c>
      <c r="AT467" s="22" t="s">
        <v>153</v>
      </c>
      <c r="AU467" s="22" t="s">
        <v>81</v>
      </c>
      <c r="AY467" s="22" t="s">
        <v>151</v>
      </c>
      <c r="BE467" s="202">
        <f>IF(N467="základní",J467,0)</f>
        <v>0</v>
      </c>
      <c r="BF467" s="202">
        <f>IF(N467="snížená",J467,0)</f>
        <v>0</v>
      </c>
      <c r="BG467" s="202">
        <f>IF(N467="zákl. přenesená",J467,0)</f>
        <v>0</v>
      </c>
      <c r="BH467" s="202">
        <f>IF(N467="sníž. přenesená",J467,0)</f>
        <v>0</v>
      </c>
      <c r="BI467" s="202">
        <f>IF(N467="nulová",J467,0)</f>
        <v>0</v>
      </c>
      <c r="BJ467" s="22" t="s">
        <v>79</v>
      </c>
      <c r="BK467" s="202">
        <f>ROUND(I467*H467,2)</f>
        <v>0</v>
      </c>
      <c r="BL467" s="22" t="s">
        <v>240</v>
      </c>
      <c r="BM467" s="22" t="s">
        <v>897</v>
      </c>
    </row>
    <row r="468" spans="2:65" s="1" customFormat="1" ht="28.9" customHeight="1">
      <c r="B468" s="39"/>
      <c r="C468" s="191" t="s">
        <v>898</v>
      </c>
      <c r="D468" s="191" t="s">
        <v>153</v>
      </c>
      <c r="E468" s="192" t="s">
        <v>899</v>
      </c>
      <c r="F468" s="193" t="s">
        <v>900</v>
      </c>
      <c r="G468" s="194" t="s">
        <v>405</v>
      </c>
      <c r="H468" s="195">
        <v>2.8</v>
      </c>
      <c r="I468" s="196"/>
      <c r="J468" s="197">
        <f>ROUND(I468*H468,2)</f>
        <v>0</v>
      </c>
      <c r="K468" s="193" t="s">
        <v>157</v>
      </c>
      <c r="L468" s="59"/>
      <c r="M468" s="198" t="s">
        <v>21</v>
      </c>
      <c r="N468" s="199" t="s">
        <v>42</v>
      </c>
      <c r="O468" s="40"/>
      <c r="P468" s="200">
        <f>O468*H468</f>
        <v>0</v>
      </c>
      <c r="Q468" s="200">
        <v>1.068E-2</v>
      </c>
      <c r="R468" s="200">
        <f>Q468*H468</f>
        <v>2.9904E-2</v>
      </c>
      <c r="S468" s="200">
        <v>0</v>
      </c>
      <c r="T468" s="201">
        <f>S468*H468</f>
        <v>0</v>
      </c>
      <c r="AR468" s="22" t="s">
        <v>240</v>
      </c>
      <c r="AT468" s="22" t="s">
        <v>153</v>
      </c>
      <c r="AU468" s="22" t="s">
        <v>81</v>
      </c>
      <c r="AY468" s="22" t="s">
        <v>151</v>
      </c>
      <c r="BE468" s="202">
        <f>IF(N468="základní",J468,0)</f>
        <v>0</v>
      </c>
      <c r="BF468" s="202">
        <f>IF(N468="snížená",J468,0)</f>
        <v>0</v>
      </c>
      <c r="BG468" s="202">
        <f>IF(N468="zákl. přenesená",J468,0)</f>
        <v>0</v>
      </c>
      <c r="BH468" s="202">
        <f>IF(N468="sníž. přenesená",J468,0)</f>
        <v>0</v>
      </c>
      <c r="BI468" s="202">
        <f>IF(N468="nulová",J468,0)</f>
        <v>0</v>
      </c>
      <c r="BJ468" s="22" t="s">
        <v>79</v>
      </c>
      <c r="BK468" s="202">
        <f>ROUND(I468*H468,2)</f>
        <v>0</v>
      </c>
      <c r="BL468" s="22" t="s">
        <v>240</v>
      </c>
      <c r="BM468" s="22" t="s">
        <v>901</v>
      </c>
    </row>
    <row r="469" spans="2:65" s="1" customFormat="1" ht="28.9" customHeight="1">
      <c r="B469" s="39"/>
      <c r="C469" s="191" t="s">
        <v>902</v>
      </c>
      <c r="D469" s="191" t="s">
        <v>153</v>
      </c>
      <c r="E469" s="192" t="s">
        <v>903</v>
      </c>
      <c r="F469" s="193" t="s">
        <v>904</v>
      </c>
      <c r="G469" s="194" t="s">
        <v>405</v>
      </c>
      <c r="H469" s="195">
        <v>2.7</v>
      </c>
      <c r="I469" s="196"/>
      <c r="J469" s="197">
        <f>ROUND(I469*H469,2)</f>
        <v>0</v>
      </c>
      <c r="K469" s="193" t="s">
        <v>157</v>
      </c>
      <c r="L469" s="59"/>
      <c r="M469" s="198" t="s">
        <v>21</v>
      </c>
      <c r="N469" s="199" t="s">
        <v>42</v>
      </c>
      <c r="O469" s="40"/>
      <c r="P469" s="200">
        <f>O469*H469</f>
        <v>0</v>
      </c>
      <c r="Q469" s="200">
        <v>1.81E-3</v>
      </c>
      <c r="R469" s="200">
        <f>Q469*H469</f>
        <v>4.8869999999999999E-3</v>
      </c>
      <c r="S469" s="200">
        <v>0</v>
      </c>
      <c r="T469" s="201">
        <f>S469*H469</f>
        <v>0</v>
      </c>
      <c r="AR469" s="22" t="s">
        <v>240</v>
      </c>
      <c r="AT469" s="22" t="s">
        <v>153</v>
      </c>
      <c r="AU469" s="22" t="s">
        <v>81</v>
      </c>
      <c r="AY469" s="22" t="s">
        <v>151</v>
      </c>
      <c r="BE469" s="202">
        <f>IF(N469="základní",J469,0)</f>
        <v>0</v>
      </c>
      <c r="BF469" s="202">
        <f>IF(N469="snížená",J469,0)</f>
        <v>0</v>
      </c>
      <c r="BG469" s="202">
        <f>IF(N469="zákl. přenesená",J469,0)</f>
        <v>0</v>
      </c>
      <c r="BH469" s="202">
        <f>IF(N469="sníž. přenesená",J469,0)</f>
        <v>0</v>
      </c>
      <c r="BI469" s="202">
        <f>IF(N469="nulová",J469,0)</f>
        <v>0</v>
      </c>
      <c r="BJ469" s="22" t="s">
        <v>79</v>
      </c>
      <c r="BK469" s="202">
        <f>ROUND(I469*H469,2)</f>
        <v>0</v>
      </c>
      <c r="BL469" s="22" t="s">
        <v>240</v>
      </c>
      <c r="BM469" s="22" t="s">
        <v>905</v>
      </c>
    </row>
    <row r="470" spans="2:65" s="10" customFormat="1" ht="29.85" customHeight="1">
      <c r="B470" s="174"/>
      <c r="C470" s="175"/>
      <c r="D470" s="188" t="s">
        <v>70</v>
      </c>
      <c r="E470" s="189" t="s">
        <v>906</v>
      </c>
      <c r="F470" s="189" t="s">
        <v>907</v>
      </c>
      <c r="G470" s="175"/>
      <c r="H470" s="175"/>
      <c r="I470" s="178"/>
      <c r="J470" s="190">
        <f>BK470</f>
        <v>0</v>
      </c>
      <c r="K470" s="175"/>
      <c r="L470" s="180"/>
      <c r="M470" s="181"/>
      <c r="N470" s="182"/>
      <c r="O470" s="182"/>
      <c r="P470" s="183">
        <f>SUM(P471:P490)</f>
        <v>0</v>
      </c>
      <c r="Q470" s="182"/>
      <c r="R470" s="183">
        <f>SUM(R471:R490)</f>
        <v>0.50553999999999999</v>
      </c>
      <c r="S470" s="182"/>
      <c r="T470" s="184">
        <f>SUM(T471:T490)</f>
        <v>2.8799999999999999E-2</v>
      </c>
      <c r="AR470" s="185" t="s">
        <v>81</v>
      </c>
      <c r="AT470" s="186" t="s">
        <v>70</v>
      </c>
      <c r="AU470" s="186" t="s">
        <v>79</v>
      </c>
      <c r="AY470" s="185" t="s">
        <v>151</v>
      </c>
      <c r="BK470" s="187">
        <f>SUM(BK471:BK490)</f>
        <v>0</v>
      </c>
    </row>
    <row r="471" spans="2:65" s="1" customFormat="1" ht="20.45" customHeight="1">
      <c r="B471" s="39"/>
      <c r="C471" s="191" t="s">
        <v>908</v>
      </c>
      <c r="D471" s="191" t="s">
        <v>153</v>
      </c>
      <c r="E471" s="192" t="s">
        <v>909</v>
      </c>
      <c r="F471" s="193" t="s">
        <v>910</v>
      </c>
      <c r="G471" s="194" t="s">
        <v>275</v>
      </c>
      <c r="H471" s="195">
        <v>1</v>
      </c>
      <c r="I471" s="196"/>
      <c r="J471" s="197">
        <f>ROUND(I471*H471,2)</f>
        <v>0</v>
      </c>
      <c r="K471" s="193" t="s">
        <v>157</v>
      </c>
      <c r="L471" s="59"/>
      <c r="M471" s="198" t="s">
        <v>21</v>
      </c>
      <c r="N471" s="199" t="s">
        <v>42</v>
      </c>
      <c r="O471" s="40"/>
      <c r="P471" s="200">
        <f>O471*H471</f>
        <v>0</v>
      </c>
      <c r="Q471" s="200">
        <v>4.2000000000000002E-4</v>
      </c>
      <c r="R471" s="200">
        <f>Q471*H471</f>
        <v>4.2000000000000002E-4</v>
      </c>
      <c r="S471" s="200">
        <v>0</v>
      </c>
      <c r="T471" s="201">
        <f>S471*H471</f>
        <v>0</v>
      </c>
      <c r="AR471" s="22" t="s">
        <v>240</v>
      </c>
      <c r="AT471" s="22" t="s">
        <v>153</v>
      </c>
      <c r="AU471" s="22" t="s">
        <v>81</v>
      </c>
      <c r="AY471" s="22" t="s">
        <v>151</v>
      </c>
      <c r="BE471" s="202">
        <f>IF(N471="základní",J471,0)</f>
        <v>0</v>
      </c>
      <c r="BF471" s="202">
        <f>IF(N471="snížená",J471,0)</f>
        <v>0</v>
      </c>
      <c r="BG471" s="202">
        <f>IF(N471="zákl. přenesená",J471,0)</f>
        <v>0</v>
      </c>
      <c r="BH471" s="202">
        <f>IF(N471="sníž. přenesená",J471,0)</f>
        <v>0</v>
      </c>
      <c r="BI471" s="202">
        <f>IF(N471="nulová",J471,0)</f>
        <v>0</v>
      </c>
      <c r="BJ471" s="22" t="s">
        <v>79</v>
      </c>
      <c r="BK471" s="202">
        <f>ROUND(I471*H471,2)</f>
        <v>0</v>
      </c>
      <c r="BL471" s="22" t="s">
        <v>240</v>
      </c>
      <c r="BM471" s="22" t="s">
        <v>911</v>
      </c>
    </row>
    <row r="472" spans="2:65" s="1" customFormat="1" ht="54">
      <c r="B472" s="39"/>
      <c r="C472" s="61"/>
      <c r="D472" s="208" t="s">
        <v>160</v>
      </c>
      <c r="E472" s="61"/>
      <c r="F472" s="232" t="s">
        <v>912</v>
      </c>
      <c r="G472" s="61"/>
      <c r="H472" s="61"/>
      <c r="I472" s="161"/>
      <c r="J472" s="61"/>
      <c r="K472" s="61"/>
      <c r="L472" s="59"/>
      <c r="M472" s="205"/>
      <c r="N472" s="40"/>
      <c r="O472" s="40"/>
      <c r="P472" s="40"/>
      <c r="Q472" s="40"/>
      <c r="R472" s="40"/>
      <c r="S472" s="40"/>
      <c r="T472" s="76"/>
      <c r="AT472" s="22" t="s">
        <v>160</v>
      </c>
      <c r="AU472" s="22" t="s">
        <v>81</v>
      </c>
    </row>
    <row r="473" spans="2:65" s="1" customFormat="1" ht="28.9" customHeight="1">
      <c r="B473" s="39"/>
      <c r="C473" s="234" t="s">
        <v>913</v>
      </c>
      <c r="D473" s="234" t="s">
        <v>291</v>
      </c>
      <c r="E473" s="235" t="s">
        <v>914</v>
      </c>
      <c r="F473" s="236" t="s">
        <v>915</v>
      </c>
      <c r="G473" s="237" t="s">
        <v>275</v>
      </c>
      <c r="H473" s="238">
        <v>1</v>
      </c>
      <c r="I473" s="239"/>
      <c r="J473" s="240">
        <f>ROUND(I473*H473,2)</f>
        <v>0</v>
      </c>
      <c r="K473" s="236" t="s">
        <v>21</v>
      </c>
      <c r="L473" s="241"/>
      <c r="M473" s="242" t="s">
        <v>21</v>
      </c>
      <c r="N473" s="243" t="s">
        <v>42</v>
      </c>
      <c r="O473" s="40"/>
      <c r="P473" s="200">
        <f>O473*H473</f>
        <v>0</v>
      </c>
      <c r="Q473" s="200">
        <v>0.03</v>
      </c>
      <c r="R473" s="200">
        <f>Q473*H473</f>
        <v>0.03</v>
      </c>
      <c r="S473" s="200">
        <v>0</v>
      </c>
      <c r="T473" s="201">
        <f>S473*H473</f>
        <v>0</v>
      </c>
      <c r="AR473" s="22" t="s">
        <v>333</v>
      </c>
      <c r="AT473" s="22" t="s">
        <v>291</v>
      </c>
      <c r="AU473" s="22" t="s">
        <v>81</v>
      </c>
      <c r="AY473" s="22" t="s">
        <v>151</v>
      </c>
      <c r="BE473" s="202">
        <f>IF(N473="základní",J473,0)</f>
        <v>0</v>
      </c>
      <c r="BF473" s="202">
        <f>IF(N473="snížená",J473,0)</f>
        <v>0</v>
      </c>
      <c r="BG473" s="202">
        <f>IF(N473="zákl. přenesená",J473,0)</f>
        <v>0</v>
      </c>
      <c r="BH473" s="202">
        <f>IF(N473="sníž. přenesená",J473,0)</f>
        <v>0</v>
      </c>
      <c r="BI473" s="202">
        <f>IF(N473="nulová",J473,0)</f>
        <v>0</v>
      </c>
      <c r="BJ473" s="22" t="s">
        <v>79</v>
      </c>
      <c r="BK473" s="202">
        <f>ROUND(I473*H473,2)</f>
        <v>0</v>
      </c>
      <c r="BL473" s="22" t="s">
        <v>240</v>
      </c>
      <c r="BM473" s="22" t="s">
        <v>916</v>
      </c>
    </row>
    <row r="474" spans="2:65" s="1" customFormat="1" ht="40.15" customHeight="1">
      <c r="B474" s="39"/>
      <c r="C474" s="191" t="s">
        <v>917</v>
      </c>
      <c r="D474" s="191" t="s">
        <v>153</v>
      </c>
      <c r="E474" s="192" t="s">
        <v>918</v>
      </c>
      <c r="F474" s="193" t="s">
        <v>919</v>
      </c>
      <c r="G474" s="194" t="s">
        <v>275</v>
      </c>
      <c r="H474" s="195">
        <v>12</v>
      </c>
      <c r="I474" s="196"/>
      <c r="J474" s="197">
        <f>ROUND(I474*H474,2)</f>
        <v>0</v>
      </c>
      <c r="K474" s="193" t="s">
        <v>157</v>
      </c>
      <c r="L474" s="59"/>
      <c r="M474" s="198" t="s">
        <v>21</v>
      </c>
      <c r="N474" s="199" t="s">
        <v>42</v>
      </c>
      <c r="O474" s="40"/>
      <c r="P474" s="200">
        <f>O474*H474</f>
        <v>0</v>
      </c>
      <c r="Q474" s="200">
        <v>0</v>
      </c>
      <c r="R474" s="200">
        <f>Q474*H474</f>
        <v>0</v>
      </c>
      <c r="S474" s="200">
        <v>0</v>
      </c>
      <c r="T474" s="201">
        <f>S474*H474</f>
        <v>0</v>
      </c>
      <c r="AR474" s="22" t="s">
        <v>240</v>
      </c>
      <c r="AT474" s="22" t="s">
        <v>153</v>
      </c>
      <c r="AU474" s="22" t="s">
        <v>81</v>
      </c>
      <c r="AY474" s="22" t="s">
        <v>151</v>
      </c>
      <c r="BE474" s="202">
        <f>IF(N474="základní",J474,0)</f>
        <v>0</v>
      </c>
      <c r="BF474" s="202">
        <f>IF(N474="snížená",J474,0)</f>
        <v>0</v>
      </c>
      <c r="BG474" s="202">
        <f>IF(N474="zákl. přenesená",J474,0)</f>
        <v>0</v>
      </c>
      <c r="BH474" s="202">
        <f>IF(N474="sníž. přenesená",J474,0)</f>
        <v>0</v>
      </c>
      <c r="BI474" s="202">
        <f>IF(N474="nulová",J474,0)</f>
        <v>0</v>
      </c>
      <c r="BJ474" s="22" t="s">
        <v>79</v>
      </c>
      <c r="BK474" s="202">
        <f>ROUND(I474*H474,2)</f>
        <v>0</v>
      </c>
      <c r="BL474" s="22" t="s">
        <v>240</v>
      </c>
      <c r="BM474" s="22" t="s">
        <v>920</v>
      </c>
    </row>
    <row r="475" spans="2:65" s="1" customFormat="1" ht="162">
      <c r="B475" s="39"/>
      <c r="C475" s="61"/>
      <c r="D475" s="208" t="s">
        <v>160</v>
      </c>
      <c r="E475" s="61"/>
      <c r="F475" s="232" t="s">
        <v>921</v>
      </c>
      <c r="G475" s="61"/>
      <c r="H475" s="61"/>
      <c r="I475" s="161"/>
      <c r="J475" s="61"/>
      <c r="K475" s="61"/>
      <c r="L475" s="59"/>
      <c r="M475" s="205"/>
      <c r="N475" s="40"/>
      <c r="O475" s="40"/>
      <c r="P475" s="40"/>
      <c r="Q475" s="40"/>
      <c r="R475" s="40"/>
      <c r="S475" s="40"/>
      <c r="T475" s="76"/>
      <c r="AT475" s="22" t="s">
        <v>160</v>
      </c>
      <c r="AU475" s="22" t="s">
        <v>81</v>
      </c>
    </row>
    <row r="476" spans="2:65" s="1" customFormat="1" ht="20.45" customHeight="1">
      <c r="B476" s="39"/>
      <c r="C476" s="234" t="s">
        <v>922</v>
      </c>
      <c r="D476" s="234" t="s">
        <v>291</v>
      </c>
      <c r="E476" s="235" t="s">
        <v>923</v>
      </c>
      <c r="F476" s="236" t="s">
        <v>924</v>
      </c>
      <c r="G476" s="237" t="s">
        <v>275</v>
      </c>
      <c r="H476" s="238">
        <v>1</v>
      </c>
      <c r="I476" s="239"/>
      <c r="J476" s="240">
        <f t="shared" ref="J476:J483" si="0">ROUND(I476*H476,2)</f>
        <v>0</v>
      </c>
      <c r="K476" s="236" t="s">
        <v>21</v>
      </c>
      <c r="L476" s="241"/>
      <c r="M476" s="242" t="s">
        <v>21</v>
      </c>
      <c r="N476" s="243" t="s">
        <v>42</v>
      </c>
      <c r="O476" s="40"/>
      <c r="P476" s="200">
        <f t="shared" ref="P476:P483" si="1">O476*H476</f>
        <v>0</v>
      </c>
      <c r="Q476" s="200">
        <v>1.6E-2</v>
      </c>
      <c r="R476" s="200">
        <f t="shared" ref="R476:R483" si="2">Q476*H476</f>
        <v>1.6E-2</v>
      </c>
      <c r="S476" s="200">
        <v>0</v>
      </c>
      <c r="T476" s="201">
        <f t="shared" ref="T476:T483" si="3">S476*H476</f>
        <v>0</v>
      </c>
      <c r="AR476" s="22" t="s">
        <v>333</v>
      </c>
      <c r="AT476" s="22" t="s">
        <v>291</v>
      </c>
      <c r="AU476" s="22" t="s">
        <v>81</v>
      </c>
      <c r="AY476" s="22" t="s">
        <v>151</v>
      </c>
      <c r="BE476" s="202">
        <f t="shared" ref="BE476:BE483" si="4">IF(N476="základní",J476,0)</f>
        <v>0</v>
      </c>
      <c r="BF476" s="202">
        <f t="shared" ref="BF476:BF483" si="5">IF(N476="snížená",J476,0)</f>
        <v>0</v>
      </c>
      <c r="BG476" s="202">
        <f t="shared" ref="BG476:BG483" si="6">IF(N476="zákl. přenesená",J476,0)</f>
        <v>0</v>
      </c>
      <c r="BH476" s="202">
        <f t="shared" ref="BH476:BH483" si="7">IF(N476="sníž. přenesená",J476,0)</f>
        <v>0</v>
      </c>
      <c r="BI476" s="202">
        <f t="shared" ref="BI476:BI483" si="8">IF(N476="nulová",J476,0)</f>
        <v>0</v>
      </c>
      <c r="BJ476" s="22" t="s">
        <v>79</v>
      </c>
      <c r="BK476" s="202">
        <f t="shared" ref="BK476:BK483" si="9">ROUND(I476*H476,2)</f>
        <v>0</v>
      </c>
      <c r="BL476" s="22" t="s">
        <v>240</v>
      </c>
      <c r="BM476" s="22" t="s">
        <v>925</v>
      </c>
    </row>
    <row r="477" spans="2:65" s="1" customFormat="1" ht="20.45" customHeight="1">
      <c r="B477" s="39"/>
      <c r="C477" s="234" t="s">
        <v>926</v>
      </c>
      <c r="D477" s="234" t="s">
        <v>291</v>
      </c>
      <c r="E477" s="235" t="s">
        <v>927</v>
      </c>
      <c r="F477" s="236" t="s">
        <v>928</v>
      </c>
      <c r="G477" s="237" t="s">
        <v>275</v>
      </c>
      <c r="H477" s="238">
        <v>1</v>
      </c>
      <c r="I477" s="239"/>
      <c r="J477" s="240">
        <f t="shared" si="0"/>
        <v>0</v>
      </c>
      <c r="K477" s="236" t="s">
        <v>21</v>
      </c>
      <c r="L477" s="241"/>
      <c r="M477" s="242" t="s">
        <v>21</v>
      </c>
      <c r="N477" s="243" t="s">
        <v>42</v>
      </c>
      <c r="O477" s="40"/>
      <c r="P477" s="200">
        <f t="shared" si="1"/>
        <v>0</v>
      </c>
      <c r="Q477" s="200">
        <v>1.6E-2</v>
      </c>
      <c r="R477" s="200">
        <f t="shared" si="2"/>
        <v>1.6E-2</v>
      </c>
      <c r="S477" s="200">
        <v>0</v>
      </c>
      <c r="T477" s="201">
        <f t="shared" si="3"/>
        <v>0</v>
      </c>
      <c r="AR477" s="22" t="s">
        <v>333</v>
      </c>
      <c r="AT477" s="22" t="s">
        <v>291</v>
      </c>
      <c r="AU477" s="22" t="s">
        <v>81</v>
      </c>
      <c r="AY477" s="22" t="s">
        <v>151</v>
      </c>
      <c r="BE477" s="202">
        <f t="shared" si="4"/>
        <v>0</v>
      </c>
      <c r="BF477" s="202">
        <f t="shared" si="5"/>
        <v>0</v>
      </c>
      <c r="BG477" s="202">
        <f t="shared" si="6"/>
        <v>0</v>
      </c>
      <c r="BH477" s="202">
        <f t="shared" si="7"/>
        <v>0</v>
      </c>
      <c r="BI477" s="202">
        <f t="shared" si="8"/>
        <v>0</v>
      </c>
      <c r="BJ477" s="22" t="s">
        <v>79</v>
      </c>
      <c r="BK477" s="202">
        <f t="shared" si="9"/>
        <v>0</v>
      </c>
      <c r="BL477" s="22" t="s">
        <v>240</v>
      </c>
      <c r="BM477" s="22" t="s">
        <v>929</v>
      </c>
    </row>
    <row r="478" spans="2:65" s="1" customFormat="1" ht="20.45" customHeight="1">
      <c r="B478" s="39"/>
      <c r="C478" s="234" t="s">
        <v>930</v>
      </c>
      <c r="D478" s="234" t="s">
        <v>291</v>
      </c>
      <c r="E478" s="235" t="s">
        <v>931</v>
      </c>
      <c r="F478" s="236" t="s">
        <v>932</v>
      </c>
      <c r="G478" s="237" t="s">
        <v>275</v>
      </c>
      <c r="H478" s="238">
        <v>4</v>
      </c>
      <c r="I478" s="239"/>
      <c r="J478" s="240">
        <f t="shared" si="0"/>
        <v>0</v>
      </c>
      <c r="K478" s="236" t="s">
        <v>21</v>
      </c>
      <c r="L478" s="241"/>
      <c r="M478" s="242" t="s">
        <v>21</v>
      </c>
      <c r="N478" s="243" t="s">
        <v>42</v>
      </c>
      <c r="O478" s="40"/>
      <c r="P478" s="200">
        <f t="shared" si="1"/>
        <v>0</v>
      </c>
      <c r="Q478" s="200">
        <v>0</v>
      </c>
      <c r="R478" s="200">
        <f t="shared" si="2"/>
        <v>0</v>
      </c>
      <c r="S478" s="200">
        <v>0</v>
      </c>
      <c r="T478" s="201">
        <f t="shared" si="3"/>
        <v>0</v>
      </c>
      <c r="AR478" s="22" t="s">
        <v>333</v>
      </c>
      <c r="AT478" s="22" t="s">
        <v>291</v>
      </c>
      <c r="AU478" s="22" t="s">
        <v>81</v>
      </c>
      <c r="AY478" s="22" t="s">
        <v>151</v>
      </c>
      <c r="BE478" s="202">
        <f t="shared" si="4"/>
        <v>0</v>
      </c>
      <c r="BF478" s="202">
        <f t="shared" si="5"/>
        <v>0</v>
      </c>
      <c r="BG478" s="202">
        <f t="shared" si="6"/>
        <v>0</v>
      </c>
      <c r="BH478" s="202">
        <f t="shared" si="7"/>
        <v>0</v>
      </c>
      <c r="BI478" s="202">
        <f t="shared" si="8"/>
        <v>0</v>
      </c>
      <c r="BJ478" s="22" t="s">
        <v>79</v>
      </c>
      <c r="BK478" s="202">
        <f t="shared" si="9"/>
        <v>0</v>
      </c>
      <c r="BL478" s="22" t="s">
        <v>240</v>
      </c>
      <c r="BM478" s="22" t="s">
        <v>933</v>
      </c>
    </row>
    <row r="479" spans="2:65" s="1" customFormat="1" ht="20.45" customHeight="1">
      <c r="B479" s="39"/>
      <c r="C479" s="234" t="s">
        <v>934</v>
      </c>
      <c r="D479" s="234" t="s">
        <v>291</v>
      </c>
      <c r="E479" s="235" t="s">
        <v>935</v>
      </c>
      <c r="F479" s="236" t="s">
        <v>936</v>
      </c>
      <c r="G479" s="237" t="s">
        <v>275</v>
      </c>
      <c r="H479" s="238">
        <v>1</v>
      </c>
      <c r="I479" s="239"/>
      <c r="J479" s="240">
        <f t="shared" si="0"/>
        <v>0</v>
      </c>
      <c r="K479" s="236" t="s">
        <v>21</v>
      </c>
      <c r="L479" s="241"/>
      <c r="M479" s="242" t="s">
        <v>21</v>
      </c>
      <c r="N479" s="243" t="s">
        <v>42</v>
      </c>
      <c r="O479" s="40"/>
      <c r="P479" s="200">
        <f t="shared" si="1"/>
        <v>0</v>
      </c>
      <c r="Q479" s="200">
        <v>1.6E-2</v>
      </c>
      <c r="R479" s="200">
        <f t="shared" si="2"/>
        <v>1.6E-2</v>
      </c>
      <c r="S479" s="200">
        <v>0</v>
      </c>
      <c r="T479" s="201">
        <f t="shared" si="3"/>
        <v>0</v>
      </c>
      <c r="AR479" s="22" t="s">
        <v>333</v>
      </c>
      <c r="AT479" s="22" t="s">
        <v>291</v>
      </c>
      <c r="AU479" s="22" t="s">
        <v>81</v>
      </c>
      <c r="AY479" s="22" t="s">
        <v>151</v>
      </c>
      <c r="BE479" s="202">
        <f t="shared" si="4"/>
        <v>0</v>
      </c>
      <c r="BF479" s="202">
        <f t="shared" si="5"/>
        <v>0</v>
      </c>
      <c r="BG479" s="202">
        <f t="shared" si="6"/>
        <v>0</v>
      </c>
      <c r="BH479" s="202">
        <f t="shared" si="7"/>
        <v>0</v>
      </c>
      <c r="BI479" s="202">
        <f t="shared" si="8"/>
        <v>0</v>
      </c>
      <c r="BJ479" s="22" t="s">
        <v>79</v>
      </c>
      <c r="BK479" s="202">
        <f t="shared" si="9"/>
        <v>0</v>
      </c>
      <c r="BL479" s="22" t="s">
        <v>240</v>
      </c>
      <c r="BM479" s="22" t="s">
        <v>937</v>
      </c>
    </row>
    <row r="480" spans="2:65" s="1" customFormat="1" ht="20.45" customHeight="1">
      <c r="B480" s="39"/>
      <c r="C480" s="234" t="s">
        <v>938</v>
      </c>
      <c r="D480" s="234" t="s">
        <v>291</v>
      </c>
      <c r="E480" s="235" t="s">
        <v>939</v>
      </c>
      <c r="F480" s="236" t="s">
        <v>940</v>
      </c>
      <c r="G480" s="237" t="s">
        <v>275</v>
      </c>
      <c r="H480" s="238">
        <v>3</v>
      </c>
      <c r="I480" s="239"/>
      <c r="J480" s="240">
        <f t="shared" si="0"/>
        <v>0</v>
      </c>
      <c r="K480" s="236" t="s">
        <v>21</v>
      </c>
      <c r="L480" s="241"/>
      <c r="M480" s="242" t="s">
        <v>21</v>
      </c>
      <c r="N480" s="243" t="s">
        <v>42</v>
      </c>
      <c r="O480" s="40"/>
      <c r="P480" s="200">
        <f t="shared" si="1"/>
        <v>0</v>
      </c>
      <c r="Q480" s="200">
        <v>1.6E-2</v>
      </c>
      <c r="R480" s="200">
        <f t="shared" si="2"/>
        <v>4.8000000000000001E-2</v>
      </c>
      <c r="S480" s="200">
        <v>0</v>
      </c>
      <c r="T480" s="201">
        <f t="shared" si="3"/>
        <v>0</v>
      </c>
      <c r="AR480" s="22" t="s">
        <v>333</v>
      </c>
      <c r="AT480" s="22" t="s">
        <v>291</v>
      </c>
      <c r="AU480" s="22" t="s">
        <v>81</v>
      </c>
      <c r="AY480" s="22" t="s">
        <v>151</v>
      </c>
      <c r="BE480" s="202">
        <f t="shared" si="4"/>
        <v>0</v>
      </c>
      <c r="BF480" s="202">
        <f t="shared" si="5"/>
        <v>0</v>
      </c>
      <c r="BG480" s="202">
        <f t="shared" si="6"/>
        <v>0</v>
      </c>
      <c r="BH480" s="202">
        <f t="shared" si="7"/>
        <v>0</v>
      </c>
      <c r="BI480" s="202">
        <f t="shared" si="8"/>
        <v>0</v>
      </c>
      <c r="BJ480" s="22" t="s">
        <v>79</v>
      </c>
      <c r="BK480" s="202">
        <f t="shared" si="9"/>
        <v>0</v>
      </c>
      <c r="BL480" s="22" t="s">
        <v>240</v>
      </c>
      <c r="BM480" s="22" t="s">
        <v>941</v>
      </c>
    </row>
    <row r="481" spans="2:65" s="1" customFormat="1" ht="20.45" customHeight="1">
      <c r="B481" s="39"/>
      <c r="C481" s="234" t="s">
        <v>942</v>
      </c>
      <c r="D481" s="234" t="s">
        <v>291</v>
      </c>
      <c r="E481" s="235" t="s">
        <v>943</v>
      </c>
      <c r="F481" s="236" t="s">
        <v>944</v>
      </c>
      <c r="G481" s="237" t="s">
        <v>275</v>
      </c>
      <c r="H481" s="238">
        <v>2</v>
      </c>
      <c r="I481" s="239"/>
      <c r="J481" s="240">
        <f t="shared" si="0"/>
        <v>0</v>
      </c>
      <c r="K481" s="236" t="s">
        <v>21</v>
      </c>
      <c r="L481" s="241"/>
      <c r="M481" s="242" t="s">
        <v>21</v>
      </c>
      <c r="N481" s="243" t="s">
        <v>42</v>
      </c>
      <c r="O481" s="40"/>
      <c r="P481" s="200">
        <f t="shared" si="1"/>
        <v>0</v>
      </c>
      <c r="Q481" s="200">
        <v>1.6E-2</v>
      </c>
      <c r="R481" s="200">
        <f t="shared" si="2"/>
        <v>3.2000000000000001E-2</v>
      </c>
      <c r="S481" s="200">
        <v>0</v>
      </c>
      <c r="T481" s="201">
        <f t="shared" si="3"/>
        <v>0</v>
      </c>
      <c r="AR481" s="22" t="s">
        <v>333</v>
      </c>
      <c r="AT481" s="22" t="s">
        <v>291</v>
      </c>
      <c r="AU481" s="22" t="s">
        <v>81</v>
      </c>
      <c r="AY481" s="22" t="s">
        <v>151</v>
      </c>
      <c r="BE481" s="202">
        <f t="shared" si="4"/>
        <v>0</v>
      </c>
      <c r="BF481" s="202">
        <f t="shared" si="5"/>
        <v>0</v>
      </c>
      <c r="BG481" s="202">
        <f t="shared" si="6"/>
        <v>0</v>
      </c>
      <c r="BH481" s="202">
        <f t="shared" si="7"/>
        <v>0</v>
      </c>
      <c r="BI481" s="202">
        <f t="shared" si="8"/>
        <v>0</v>
      </c>
      <c r="BJ481" s="22" t="s">
        <v>79</v>
      </c>
      <c r="BK481" s="202">
        <f t="shared" si="9"/>
        <v>0</v>
      </c>
      <c r="BL481" s="22" t="s">
        <v>240</v>
      </c>
      <c r="BM481" s="22" t="s">
        <v>945</v>
      </c>
    </row>
    <row r="482" spans="2:65" s="1" customFormat="1" ht="20.45" customHeight="1">
      <c r="B482" s="39"/>
      <c r="C482" s="191" t="s">
        <v>946</v>
      </c>
      <c r="D482" s="191" t="s">
        <v>153</v>
      </c>
      <c r="E482" s="192" t="s">
        <v>947</v>
      </c>
      <c r="F482" s="193" t="s">
        <v>948</v>
      </c>
      <c r="G482" s="194" t="s">
        <v>275</v>
      </c>
      <c r="H482" s="195">
        <v>16</v>
      </c>
      <c r="I482" s="196"/>
      <c r="J482" s="197">
        <f t="shared" si="0"/>
        <v>0</v>
      </c>
      <c r="K482" s="193" t="s">
        <v>157</v>
      </c>
      <c r="L482" s="59"/>
      <c r="M482" s="198" t="s">
        <v>21</v>
      </c>
      <c r="N482" s="199" t="s">
        <v>42</v>
      </c>
      <c r="O482" s="40"/>
      <c r="P482" s="200">
        <f t="shared" si="1"/>
        <v>0</v>
      </c>
      <c r="Q482" s="200">
        <v>0</v>
      </c>
      <c r="R482" s="200">
        <f t="shared" si="2"/>
        <v>0</v>
      </c>
      <c r="S482" s="200">
        <v>1.8E-3</v>
      </c>
      <c r="T482" s="201">
        <f t="shared" si="3"/>
        <v>2.8799999999999999E-2</v>
      </c>
      <c r="AR482" s="22" t="s">
        <v>240</v>
      </c>
      <c r="AT482" s="22" t="s">
        <v>153</v>
      </c>
      <c r="AU482" s="22" t="s">
        <v>81</v>
      </c>
      <c r="AY482" s="22" t="s">
        <v>151</v>
      </c>
      <c r="BE482" s="202">
        <f t="shared" si="4"/>
        <v>0</v>
      </c>
      <c r="BF482" s="202">
        <f t="shared" si="5"/>
        <v>0</v>
      </c>
      <c r="BG482" s="202">
        <f t="shared" si="6"/>
        <v>0</v>
      </c>
      <c r="BH482" s="202">
        <f t="shared" si="7"/>
        <v>0</v>
      </c>
      <c r="BI482" s="202">
        <f t="shared" si="8"/>
        <v>0</v>
      </c>
      <c r="BJ482" s="22" t="s">
        <v>79</v>
      </c>
      <c r="BK482" s="202">
        <f t="shared" si="9"/>
        <v>0</v>
      </c>
      <c r="BL482" s="22" t="s">
        <v>240</v>
      </c>
      <c r="BM482" s="22" t="s">
        <v>949</v>
      </c>
    </row>
    <row r="483" spans="2:65" s="1" customFormat="1" ht="28.9" customHeight="1">
      <c r="B483" s="39"/>
      <c r="C483" s="191" t="s">
        <v>950</v>
      </c>
      <c r="D483" s="191" t="s">
        <v>153</v>
      </c>
      <c r="E483" s="192" t="s">
        <v>951</v>
      </c>
      <c r="F483" s="193" t="s">
        <v>952</v>
      </c>
      <c r="G483" s="194" t="s">
        <v>275</v>
      </c>
      <c r="H483" s="195">
        <v>12</v>
      </c>
      <c r="I483" s="196"/>
      <c r="J483" s="197">
        <f t="shared" si="0"/>
        <v>0</v>
      </c>
      <c r="K483" s="193" t="s">
        <v>157</v>
      </c>
      <c r="L483" s="59"/>
      <c r="M483" s="198" t="s">
        <v>21</v>
      </c>
      <c r="N483" s="199" t="s">
        <v>42</v>
      </c>
      <c r="O483" s="40"/>
      <c r="P483" s="200">
        <f t="shared" si="1"/>
        <v>0</v>
      </c>
      <c r="Q483" s="200">
        <v>4.6000000000000001E-4</v>
      </c>
      <c r="R483" s="200">
        <f t="shared" si="2"/>
        <v>5.5200000000000006E-3</v>
      </c>
      <c r="S483" s="200">
        <v>0</v>
      </c>
      <c r="T483" s="201">
        <f t="shared" si="3"/>
        <v>0</v>
      </c>
      <c r="AR483" s="22" t="s">
        <v>240</v>
      </c>
      <c r="AT483" s="22" t="s">
        <v>153</v>
      </c>
      <c r="AU483" s="22" t="s">
        <v>81</v>
      </c>
      <c r="AY483" s="22" t="s">
        <v>151</v>
      </c>
      <c r="BE483" s="202">
        <f t="shared" si="4"/>
        <v>0</v>
      </c>
      <c r="BF483" s="202">
        <f t="shared" si="5"/>
        <v>0</v>
      </c>
      <c r="BG483" s="202">
        <f t="shared" si="6"/>
        <v>0</v>
      </c>
      <c r="BH483" s="202">
        <f t="shared" si="7"/>
        <v>0</v>
      </c>
      <c r="BI483" s="202">
        <f t="shared" si="8"/>
        <v>0</v>
      </c>
      <c r="BJ483" s="22" t="s">
        <v>79</v>
      </c>
      <c r="BK483" s="202">
        <f t="shared" si="9"/>
        <v>0</v>
      </c>
      <c r="BL483" s="22" t="s">
        <v>240</v>
      </c>
      <c r="BM483" s="22" t="s">
        <v>953</v>
      </c>
    </row>
    <row r="484" spans="2:65" s="1" customFormat="1" ht="54">
      <c r="B484" s="39"/>
      <c r="C484" s="61"/>
      <c r="D484" s="208" t="s">
        <v>160</v>
      </c>
      <c r="E484" s="61"/>
      <c r="F484" s="232" t="s">
        <v>954</v>
      </c>
      <c r="G484" s="61"/>
      <c r="H484" s="61"/>
      <c r="I484" s="161"/>
      <c r="J484" s="61"/>
      <c r="K484" s="61"/>
      <c r="L484" s="59"/>
      <c r="M484" s="205"/>
      <c r="N484" s="40"/>
      <c r="O484" s="40"/>
      <c r="P484" s="40"/>
      <c r="Q484" s="40"/>
      <c r="R484" s="40"/>
      <c r="S484" s="40"/>
      <c r="T484" s="76"/>
      <c r="AT484" s="22" t="s">
        <v>160</v>
      </c>
      <c r="AU484" s="22" t="s">
        <v>81</v>
      </c>
    </row>
    <row r="485" spans="2:65" s="1" customFormat="1" ht="20.45" customHeight="1">
      <c r="B485" s="39"/>
      <c r="C485" s="234" t="s">
        <v>955</v>
      </c>
      <c r="D485" s="234" t="s">
        <v>291</v>
      </c>
      <c r="E485" s="235" t="s">
        <v>956</v>
      </c>
      <c r="F485" s="236" t="s">
        <v>957</v>
      </c>
      <c r="G485" s="237" t="s">
        <v>275</v>
      </c>
      <c r="H485" s="238">
        <v>12</v>
      </c>
      <c r="I485" s="239"/>
      <c r="J485" s="240">
        <f>ROUND(I485*H485,2)</f>
        <v>0</v>
      </c>
      <c r="K485" s="236" t="s">
        <v>157</v>
      </c>
      <c r="L485" s="241"/>
      <c r="M485" s="242" t="s">
        <v>21</v>
      </c>
      <c r="N485" s="243" t="s">
        <v>42</v>
      </c>
      <c r="O485" s="40"/>
      <c r="P485" s="200">
        <f>O485*H485</f>
        <v>0</v>
      </c>
      <c r="Q485" s="200">
        <v>2.5999999999999999E-2</v>
      </c>
      <c r="R485" s="200">
        <f>Q485*H485</f>
        <v>0.312</v>
      </c>
      <c r="S485" s="200">
        <v>0</v>
      </c>
      <c r="T485" s="201">
        <f>S485*H485</f>
        <v>0</v>
      </c>
      <c r="AR485" s="22" t="s">
        <v>333</v>
      </c>
      <c r="AT485" s="22" t="s">
        <v>291</v>
      </c>
      <c r="AU485" s="22" t="s">
        <v>81</v>
      </c>
      <c r="AY485" s="22" t="s">
        <v>151</v>
      </c>
      <c r="BE485" s="202">
        <f>IF(N485="základní",J485,0)</f>
        <v>0</v>
      </c>
      <c r="BF485" s="202">
        <f>IF(N485="snížená",J485,0)</f>
        <v>0</v>
      </c>
      <c r="BG485" s="202">
        <f>IF(N485="zákl. přenesená",J485,0)</f>
        <v>0</v>
      </c>
      <c r="BH485" s="202">
        <f>IF(N485="sníž. přenesená",J485,0)</f>
        <v>0</v>
      </c>
      <c r="BI485" s="202">
        <f>IF(N485="nulová",J485,0)</f>
        <v>0</v>
      </c>
      <c r="BJ485" s="22" t="s">
        <v>79</v>
      </c>
      <c r="BK485" s="202">
        <f>ROUND(I485*H485,2)</f>
        <v>0</v>
      </c>
      <c r="BL485" s="22" t="s">
        <v>240</v>
      </c>
      <c r="BM485" s="22" t="s">
        <v>958</v>
      </c>
    </row>
    <row r="486" spans="2:65" s="1" customFormat="1" ht="28.9" customHeight="1">
      <c r="B486" s="39"/>
      <c r="C486" s="191" t="s">
        <v>959</v>
      </c>
      <c r="D486" s="191" t="s">
        <v>153</v>
      </c>
      <c r="E486" s="192" t="s">
        <v>960</v>
      </c>
      <c r="F486" s="193" t="s">
        <v>961</v>
      </c>
      <c r="G486" s="194" t="s">
        <v>275</v>
      </c>
      <c r="H486" s="195">
        <v>16</v>
      </c>
      <c r="I486" s="196"/>
      <c r="J486" s="197">
        <f>ROUND(I486*H486,2)</f>
        <v>0</v>
      </c>
      <c r="K486" s="193" t="s">
        <v>157</v>
      </c>
      <c r="L486" s="59"/>
      <c r="M486" s="198" t="s">
        <v>21</v>
      </c>
      <c r="N486" s="199" t="s">
        <v>42</v>
      </c>
      <c r="O486" s="40"/>
      <c r="P486" s="200">
        <f>O486*H486</f>
        <v>0</v>
      </c>
      <c r="Q486" s="200">
        <v>0</v>
      </c>
      <c r="R486" s="200">
        <f>Q486*H486</f>
        <v>0</v>
      </c>
      <c r="S486" s="200">
        <v>0</v>
      </c>
      <c r="T486" s="201">
        <f>S486*H486</f>
        <v>0</v>
      </c>
      <c r="AR486" s="22" t="s">
        <v>240</v>
      </c>
      <c r="AT486" s="22" t="s">
        <v>153</v>
      </c>
      <c r="AU486" s="22" t="s">
        <v>81</v>
      </c>
      <c r="AY486" s="22" t="s">
        <v>151</v>
      </c>
      <c r="BE486" s="202">
        <f>IF(N486="základní",J486,0)</f>
        <v>0</v>
      </c>
      <c r="BF486" s="202">
        <f>IF(N486="snížená",J486,0)</f>
        <v>0</v>
      </c>
      <c r="BG486" s="202">
        <f>IF(N486="zákl. přenesená",J486,0)</f>
        <v>0</v>
      </c>
      <c r="BH486" s="202">
        <f>IF(N486="sníž. přenesená",J486,0)</f>
        <v>0</v>
      </c>
      <c r="BI486" s="202">
        <f>IF(N486="nulová",J486,0)</f>
        <v>0</v>
      </c>
      <c r="BJ486" s="22" t="s">
        <v>79</v>
      </c>
      <c r="BK486" s="202">
        <f>ROUND(I486*H486,2)</f>
        <v>0</v>
      </c>
      <c r="BL486" s="22" t="s">
        <v>240</v>
      </c>
      <c r="BM486" s="22" t="s">
        <v>962</v>
      </c>
    </row>
    <row r="487" spans="2:65" s="1" customFormat="1" ht="54">
      <c r="B487" s="39"/>
      <c r="C487" s="61"/>
      <c r="D487" s="208" t="s">
        <v>160</v>
      </c>
      <c r="E487" s="61"/>
      <c r="F487" s="232" t="s">
        <v>963</v>
      </c>
      <c r="G487" s="61"/>
      <c r="H487" s="61"/>
      <c r="I487" s="161"/>
      <c r="J487" s="61"/>
      <c r="K487" s="61"/>
      <c r="L487" s="59"/>
      <c r="M487" s="205"/>
      <c r="N487" s="40"/>
      <c r="O487" s="40"/>
      <c r="P487" s="40"/>
      <c r="Q487" s="40"/>
      <c r="R487" s="40"/>
      <c r="S487" s="40"/>
      <c r="T487" s="76"/>
      <c r="AT487" s="22" t="s">
        <v>160</v>
      </c>
      <c r="AU487" s="22" t="s">
        <v>81</v>
      </c>
    </row>
    <row r="488" spans="2:65" s="1" customFormat="1" ht="20.45" customHeight="1">
      <c r="B488" s="39"/>
      <c r="C488" s="234" t="s">
        <v>964</v>
      </c>
      <c r="D488" s="234" t="s">
        <v>291</v>
      </c>
      <c r="E488" s="235" t="s">
        <v>965</v>
      </c>
      <c r="F488" s="236" t="s">
        <v>966</v>
      </c>
      <c r="G488" s="237" t="s">
        <v>275</v>
      </c>
      <c r="H488" s="238">
        <v>16</v>
      </c>
      <c r="I488" s="239"/>
      <c r="J488" s="240">
        <f>ROUND(I488*H488,2)</f>
        <v>0</v>
      </c>
      <c r="K488" s="236" t="s">
        <v>21</v>
      </c>
      <c r="L488" s="241"/>
      <c r="M488" s="242" t="s">
        <v>21</v>
      </c>
      <c r="N488" s="243" t="s">
        <v>42</v>
      </c>
      <c r="O488" s="40"/>
      <c r="P488" s="200">
        <f>O488*H488</f>
        <v>0</v>
      </c>
      <c r="Q488" s="200">
        <v>1.8500000000000001E-3</v>
      </c>
      <c r="R488" s="200">
        <f>Q488*H488</f>
        <v>2.9600000000000001E-2</v>
      </c>
      <c r="S488" s="200">
        <v>0</v>
      </c>
      <c r="T488" s="201">
        <f>S488*H488</f>
        <v>0</v>
      </c>
      <c r="AR488" s="22" t="s">
        <v>333</v>
      </c>
      <c r="AT488" s="22" t="s">
        <v>291</v>
      </c>
      <c r="AU488" s="22" t="s">
        <v>81</v>
      </c>
      <c r="AY488" s="22" t="s">
        <v>151</v>
      </c>
      <c r="BE488" s="202">
        <f>IF(N488="základní",J488,0)</f>
        <v>0</v>
      </c>
      <c r="BF488" s="202">
        <f>IF(N488="snížená",J488,0)</f>
        <v>0</v>
      </c>
      <c r="BG488" s="202">
        <f>IF(N488="zákl. přenesená",J488,0)</f>
        <v>0</v>
      </c>
      <c r="BH488" s="202">
        <f>IF(N488="sníž. přenesená",J488,0)</f>
        <v>0</v>
      </c>
      <c r="BI488" s="202">
        <f>IF(N488="nulová",J488,0)</f>
        <v>0</v>
      </c>
      <c r="BJ488" s="22" t="s">
        <v>79</v>
      </c>
      <c r="BK488" s="202">
        <f>ROUND(I488*H488,2)</f>
        <v>0</v>
      </c>
      <c r="BL488" s="22" t="s">
        <v>240</v>
      </c>
      <c r="BM488" s="22" t="s">
        <v>967</v>
      </c>
    </row>
    <row r="489" spans="2:65" s="1" customFormat="1" ht="40.15" customHeight="1">
      <c r="B489" s="39"/>
      <c r="C489" s="191" t="s">
        <v>968</v>
      </c>
      <c r="D489" s="191" t="s">
        <v>153</v>
      </c>
      <c r="E489" s="192" t="s">
        <v>969</v>
      </c>
      <c r="F489" s="193" t="s">
        <v>970</v>
      </c>
      <c r="G489" s="194" t="s">
        <v>190</v>
      </c>
      <c r="H489" s="195">
        <v>0.50600000000000001</v>
      </c>
      <c r="I489" s="196"/>
      <c r="J489" s="197">
        <f>ROUND(I489*H489,2)</f>
        <v>0</v>
      </c>
      <c r="K489" s="193" t="s">
        <v>157</v>
      </c>
      <c r="L489" s="59"/>
      <c r="M489" s="198" t="s">
        <v>21</v>
      </c>
      <c r="N489" s="199" t="s">
        <v>42</v>
      </c>
      <c r="O489" s="40"/>
      <c r="P489" s="200">
        <f>O489*H489</f>
        <v>0</v>
      </c>
      <c r="Q489" s="200">
        <v>0</v>
      </c>
      <c r="R489" s="200">
        <f>Q489*H489</f>
        <v>0</v>
      </c>
      <c r="S489" s="200">
        <v>0</v>
      </c>
      <c r="T489" s="201">
        <f>S489*H489</f>
        <v>0</v>
      </c>
      <c r="AR489" s="22" t="s">
        <v>240</v>
      </c>
      <c r="AT489" s="22" t="s">
        <v>153</v>
      </c>
      <c r="AU489" s="22" t="s">
        <v>81</v>
      </c>
      <c r="AY489" s="22" t="s">
        <v>151</v>
      </c>
      <c r="BE489" s="202">
        <f>IF(N489="základní",J489,0)</f>
        <v>0</v>
      </c>
      <c r="BF489" s="202">
        <f>IF(N489="snížená",J489,0)</f>
        <v>0</v>
      </c>
      <c r="BG489" s="202">
        <f>IF(N489="zákl. přenesená",J489,0)</f>
        <v>0</v>
      </c>
      <c r="BH489" s="202">
        <f>IF(N489="sníž. přenesená",J489,0)</f>
        <v>0</v>
      </c>
      <c r="BI489" s="202">
        <f>IF(N489="nulová",J489,0)</f>
        <v>0</v>
      </c>
      <c r="BJ489" s="22" t="s">
        <v>79</v>
      </c>
      <c r="BK489" s="202">
        <f>ROUND(I489*H489,2)</f>
        <v>0</v>
      </c>
      <c r="BL489" s="22" t="s">
        <v>240</v>
      </c>
      <c r="BM489" s="22" t="s">
        <v>971</v>
      </c>
    </row>
    <row r="490" spans="2:65" s="1" customFormat="1" ht="135">
      <c r="B490" s="39"/>
      <c r="C490" s="61"/>
      <c r="D490" s="203" t="s">
        <v>160</v>
      </c>
      <c r="E490" s="61"/>
      <c r="F490" s="204" t="s">
        <v>972</v>
      </c>
      <c r="G490" s="61"/>
      <c r="H490" s="61"/>
      <c r="I490" s="161"/>
      <c r="J490" s="61"/>
      <c r="K490" s="61"/>
      <c r="L490" s="59"/>
      <c r="M490" s="205"/>
      <c r="N490" s="40"/>
      <c r="O490" s="40"/>
      <c r="P490" s="40"/>
      <c r="Q490" s="40"/>
      <c r="R490" s="40"/>
      <c r="S490" s="40"/>
      <c r="T490" s="76"/>
      <c r="AT490" s="22" t="s">
        <v>160</v>
      </c>
      <c r="AU490" s="22" t="s">
        <v>81</v>
      </c>
    </row>
    <row r="491" spans="2:65" s="10" customFormat="1" ht="29.85" customHeight="1">
      <c r="B491" s="174"/>
      <c r="C491" s="175"/>
      <c r="D491" s="188" t="s">
        <v>70</v>
      </c>
      <c r="E491" s="189" t="s">
        <v>973</v>
      </c>
      <c r="F491" s="189" t="s">
        <v>974</v>
      </c>
      <c r="G491" s="175"/>
      <c r="H491" s="175"/>
      <c r="I491" s="178"/>
      <c r="J491" s="190">
        <f>BK491</f>
        <v>0</v>
      </c>
      <c r="K491" s="175"/>
      <c r="L491" s="180"/>
      <c r="M491" s="181"/>
      <c r="N491" s="182"/>
      <c r="O491" s="182"/>
      <c r="P491" s="183">
        <f>SUM(P492:P525)</f>
        <v>0</v>
      </c>
      <c r="Q491" s="182"/>
      <c r="R491" s="183">
        <f>SUM(R492:R525)</f>
        <v>10.024342920000002</v>
      </c>
      <c r="S491" s="182"/>
      <c r="T491" s="184">
        <f>SUM(T492:T525)</f>
        <v>5.0000000000000001E-4</v>
      </c>
      <c r="AR491" s="185" t="s">
        <v>81</v>
      </c>
      <c r="AT491" s="186" t="s">
        <v>70</v>
      </c>
      <c r="AU491" s="186" t="s">
        <v>79</v>
      </c>
      <c r="AY491" s="185" t="s">
        <v>151</v>
      </c>
      <c r="BK491" s="187">
        <f>SUM(BK492:BK525)</f>
        <v>0</v>
      </c>
    </row>
    <row r="492" spans="2:65" s="1" customFormat="1" ht="20.45" customHeight="1">
      <c r="B492" s="39"/>
      <c r="C492" s="191" t="s">
        <v>975</v>
      </c>
      <c r="D492" s="191" t="s">
        <v>153</v>
      </c>
      <c r="E492" s="192" t="s">
        <v>976</v>
      </c>
      <c r="F492" s="193" t="s">
        <v>977</v>
      </c>
      <c r="G492" s="194" t="s">
        <v>751</v>
      </c>
      <c r="H492" s="195">
        <v>1</v>
      </c>
      <c r="I492" s="196"/>
      <c r="J492" s="197">
        <f>ROUND(I492*H492,2)</f>
        <v>0</v>
      </c>
      <c r="K492" s="193" t="s">
        <v>21</v>
      </c>
      <c r="L492" s="59"/>
      <c r="M492" s="198" t="s">
        <v>21</v>
      </c>
      <c r="N492" s="199" t="s">
        <v>42</v>
      </c>
      <c r="O492" s="40"/>
      <c r="P492" s="200">
        <f>O492*H492</f>
        <v>0</v>
      </c>
      <c r="Q492" s="200">
        <v>0</v>
      </c>
      <c r="R492" s="200">
        <f>Q492*H492</f>
        <v>0</v>
      </c>
      <c r="S492" s="200">
        <v>0</v>
      </c>
      <c r="T492" s="201">
        <f>S492*H492</f>
        <v>0</v>
      </c>
      <c r="AR492" s="22" t="s">
        <v>240</v>
      </c>
      <c r="AT492" s="22" t="s">
        <v>153</v>
      </c>
      <c r="AU492" s="22" t="s">
        <v>81</v>
      </c>
      <c r="AY492" s="22" t="s">
        <v>151</v>
      </c>
      <c r="BE492" s="202">
        <f>IF(N492="základní",J492,0)</f>
        <v>0</v>
      </c>
      <c r="BF492" s="202">
        <f>IF(N492="snížená",J492,0)</f>
        <v>0</v>
      </c>
      <c r="BG492" s="202">
        <f>IF(N492="zákl. přenesená",J492,0)</f>
        <v>0</v>
      </c>
      <c r="BH492" s="202">
        <f>IF(N492="sníž. přenesená",J492,0)</f>
        <v>0</v>
      </c>
      <c r="BI492" s="202">
        <f>IF(N492="nulová",J492,0)</f>
        <v>0</v>
      </c>
      <c r="BJ492" s="22" t="s">
        <v>79</v>
      </c>
      <c r="BK492" s="202">
        <f>ROUND(I492*H492,2)</f>
        <v>0</v>
      </c>
      <c r="BL492" s="22" t="s">
        <v>240</v>
      </c>
      <c r="BM492" s="22" t="s">
        <v>978</v>
      </c>
    </row>
    <row r="493" spans="2:65" s="1" customFormat="1" ht="28.9" customHeight="1">
      <c r="B493" s="39"/>
      <c r="C493" s="191" t="s">
        <v>979</v>
      </c>
      <c r="D493" s="191" t="s">
        <v>153</v>
      </c>
      <c r="E493" s="192" t="s">
        <v>980</v>
      </c>
      <c r="F493" s="193" t="s">
        <v>981</v>
      </c>
      <c r="G493" s="194" t="s">
        <v>405</v>
      </c>
      <c r="H493" s="195">
        <v>16.25</v>
      </c>
      <c r="I493" s="196"/>
      <c r="J493" s="197">
        <f>ROUND(I493*H493,2)</f>
        <v>0</v>
      </c>
      <c r="K493" s="193" t="s">
        <v>157</v>
      </c>
      <c r="L493" s="59"/>
      <c r="M493" s="198" t="s">
        <v>21</v>
      </c>
      <c r="N493" s="199" t="s">
        <v>42</v>
      </c>
      <c r="O493" s="40"/>
      <c r="P493" s="200">
        <f>O493*H493</f>
        <v>0</v>
      </c>
      <c r="Q493" s="200">
        <v>0</v>
      </c>
      <c r="R493" s="200">
        <f>Q493*H493</f>
        <v>0</v>
      </c>
      <c r="S493" s="200">
        <v>0</v>
      </c>
      <c r="T493" s="201">
        <f>S493*H493</f>
        <v>0</v>
      </c>
      <c r="AR493" s="22" t="s">
        <v>240</v>
      </c>
      <c r="AT493" s="22" t="s">
        <v>153</v>
      </c>
      <c r="AU493" s="22" t="s">
        <v>81</v>
      </c>
      <c r="AY493" s="22" t="s">
        <v>151</v>
      </c>
      <c r="BE493" s="202">
        <f>IF(N493="základní",J493,0)</f>
        <v>0</v>
      </c>
      <c r="BF493" s="202">
        <f>IF(N493="snížená",J493,0)</f>
        <v>0</v>
      </c>
      <c r="BG493" s="202">
        <f>IF(N493="zákl. přenesená",J493,0)</f>
        <v>0</v>
      </c>
      <c r="BH493" s="202">
        <f>IF(N493="sníž. přenesená",J493,0)</f>
        <v>0</v>
      </c>
      <c r="BI493" s="202">
        <f>IF(N493="nulová",J493,0)</f>
        <v>0</v>
      </c>
      <c r="BJ493" s="22" t="s">
        <v>79</v>
      </c>
      <c r="BK493" s="202">
        <f>ROUND(I493*H493,2)</f>
        <v>0</v>
      </c>
      <c r="BL493" s="22" t="s">
        <v>240</v>
      </c>
      <c r="BM493" s="22" t="s">
        <v>982</v>
      </c>
    </row>
    <row r="494" spans="2:65" s="1" customFormat="1" ht="121.5">
      <c r="B494" s="39"/>
      <c r="C494" s="61"/>
      <c r="D494" s="203" t="s">
        <v>160</v>
      </c>
      <c r="E494" s="61"/>
      <c r="F494" s="204" t="s">
        <v>983</v>
      </c>
      <c r="G494" s="61"/>
      <c r="H494" s="61"/>
      <c r="I494" s="161"/>
      <c r="J494" s="61"/>
      <c r="K494" s="61"/>
      <c r="L494" s="59"/>
      <c r="M494" s="205"/>
      <c r="N494" s="40"/>
      <c r="O494" s="40"/>
      <c r="P494" s="40"/>
      <c r="Q494" s="40"/>
      <c r="R494" s="40"/>
      <c r="S494" s="40"/>
      <c r="T494" s="76"/>
      <c r="AT494" s="22" t="s">
        <v>160</v>
      </c>
      <c r="AU494" s="22" t="s">
        <v>81</v>
      </c>
    </row>
    <row r="495" spans="2:65" s="11" customFormat="1">
      <c r="B495" s="206"/>
      <c r="C495" s="207"/>
      <c r="D495" s="208" t="s">
        <v>162</v>
      </c>
      <c r="E495" s="209" t="s">
        <v>21</v>
      </c>
      <c r="F495" s="210" t="s">
        <v>984</v>
      </c>
      <c r="G495" s="207"/>
      <c r="H495" s="211">
        <v>16.25</v>
      </c>
      <c r="I495" s="212"/>
      <c r="J495" s="207"/>
      <c r="K495" s="207"/>
      <c r="L495" s="213"/>
      <c r="M495" s="214"/>
      <c r="N495" s="215"/>
      <c r="O495" s="215"/>
      <c r="P495" s="215"/>
      <c r="Q495" s="215"/>
      <c r="R495" s="215"/>
      <c r="S495" s="215"/>
      <c r="T495" s="216"/>
      <c r="AT495" s="217" t="s">
        <v>162</v>
      </c>
      <c r="AU495" s="217" t="s">
        <v>81</v>
      </c>
      <c r="AV495" s="11" t="s">
        <v>81</v>
      </c>
      <c r="AW495" s="11" t="s">
        <v>35</v>
      </c>
      <c r="AX495" s="11" t="s">
        <v>79</v>
      </c>
      <c r="AY495" s="217" t="s">
        <v>151</v>
      </c>
    </row>
    <row r="496" spans="2:65" s="1" customFormat="1" ht="20.45" customHeight="1">
      <c r="B496" s="39"/>
      <c r="C496" s="234" t="s">
        <v>985</v>
      </c>
      <c r="D496" s="234" t="s">
        <v>291</v>
      </c>
      <c r="E496" s="235" t="s">
        <v>986</v>
      </c>
      <c r="F496" s="236" t="s">
        <v>987</v>
      </c>
      <c r="G496" s="237" t="s">
        <v>275</v>
      </c>
      <c r="H496" s="238">
        <v>1</v>
      </c>
      <c r="I496" s="239"/>
      <c r="J496" s="240">
        <f>ROUND(I496*H496,2)</f>
        <v>0</v>
      </c>
      <c r="K496" s="236" t="s">
        <v>21</v>
      </c>
      <c r="L496" s="241"/>
      <c r="M496" s="242" t="s">
        <v>21</v>
      </c>
      <c r="N496" s="243" t="s">
        <v>42</v>
      </c>
      <c r="O496" s="40"/>
      <c r="P496" s="200">
        <f>O496*H496</f>
        <v>0</v>
      </c>
      <c r="Q496" s="200">
        <v>1</v>
      </c>
      <c r="R496" s="200">
        <f>Q496*H496</f>
        <v>1</v>
      </c>
      <c r="S496" s="200">
        <v>0</v>
      </c>
      <c r="T496" s="201">
        <f>S496*H496</f>
        <v>0</v>
      </c>
      <c r="AR496" s="22" t="s">
        <v>333</v>
      </c>
      <c r="AT496" s="22" t="s">
        <v>291</v>
      </c>
      <c r="AU496" s="22" t="s">
        <v>81</v>
      </c>
      <c r="AY496" s="22" t="s">
        <v>151</v>
      </c>
      <c r="BE496" s="202">
        <f>IF(N496="základní",J496,0)</f>
        <v>0</v>
      </c>
      <c r="BF496" s="202">
        <f>IF(N496="snížená",J496,0)</f>
        <v>0</v>
      </c>
      <c r="BG496" s="202">
        <f>IF(N496="zákl. přenesená",J496,0)</f>
        <v>0</v>
      </c>
      <c r="BH496" s="202">
        <f>IF(N496="sníž. přenesená",J496,0)</f>
        <v>0</v>
      </c>
      <c r="BI496" s="202">
        <f>IF(N496="nulová",J496,0)</f>
        <v>0</v>
      </c>
      <c r="BJ496" s="22" t="s">
        <v>79</v>
      </c>
      <c r="BK496" s="202">
        <f>ROUND(I496*H496,2)</f>
        <v>0</v>
      </c>
      <c r="BL496" s="22" t="s">
        <v>240</v>
      </c>
      <c r="BM496" s="22" t="s">
        <v>988</v>
      </c>
    </row>
    <row r="497" spans="2:65" s="1" customFormat="1" ht="20.45" customHeight="1">
      <c r="B497" s="39"/>
      <c r="C497" s="234" t="s">
        <v>989</v>
      </c>
      <c r="D497" s="234" t="s">
        <v>291</v>
      </c>
      <c r="E497" s="235" t="s">
        <v>990</v>
      </c>
      <c r="F497" s="236" t="s">
        <v>991</v>
      </c>
      <c r="G497" s="237" t="s">
        <v>275</v>
      </c>
      <c r="H497" s="238">
        <v>1</v>
      </c>
      <c r="I497" s="239"/>
      <c r="J497" s="240">
        <f>ROUND(I497*H497,2)</f>
        <v>0</v>
      </c>
      <c r="K497" s="236" t="s">
        <v>21</v>
      </c>
      <c r="L497" s="241"/>
      <c r="M497" s="242" t="s">
        <v>21</v>
      </c>
      <c r="N497" s="243" t="s">
        <v>42</v>
      </c>
      <c r="O497" s="40"/>
      <c r="P497" s="200">
        <f>O497*H497</f>
        <v>0</v>
      </c>
      <c r="Q497" s="200">
        <v>1</v>
      </c>
      <c r="R497" s="200">
        <f>Q497*H497</f>
        <v>1</v>
      </c>
      <c r="S497" s="200">
        <v>0</v>
      </c>
      <c r="T497" s="201">
        <f>S497*H497</f>
        <v>0</v>
      </c>
      <c r="AR497" s="22" t="s">
        <v>333</v>
      </c>
      <c r="AT497" s="22" t="s">
        <v>291</v>
      </c>
      <c r="AU497" s="22" t="s">
        <v>81</v>
      </c>
      <c r="AY497" s="22" t="s">
        <v>151</v>
      </c>
      <c r="BE497" s="202">
        <f>IF(N497="základní",J497,0)</f>
        <v>0</v>
      </c>
      <c r="BF497" s="202">
        <f>IF(N497="snížená",J497,0)</f>
        <v>0</v>
      </c>
      <c r="BG497" s="202">
        <f>IF(N497="zákl. přenesená",J497,0)</f>
        <v>0</v>
      </c>
      <c r="BH497" s="202">
        <f>IF(N497="sníž. přenesená",J497,0)</f>
        <v>0</v>
      </c>
      <c r="BI497" s="202">
        <f>IF(N497="nulová",J497,0)</f>
        <v>0</v>
      </c>
      <c r="BJ497" s="22" t="s">
        <v>79</v>
      </c>
      <c r="BK497" s="202">
        <f>ROUND(I497*H497,2)</f>
        <v>0</v>
      </c>
      <c r="BL497" s="22" t="s">
        <v>240</v>
      </c>
      <c r="BM497" s="22" t="s">
        <v>992</v>
      </c>
    </row>
    <row r="498" spans="2:65" s="1" customFormat="1" ht="20.45" customHeight="1">
      <c r="B498" s="39"/>
      <c r="C498" s="234" t="s">
        <v>993</v>
      </c>
      <c r="D498" s="234" t="s">
        <v>291</v>
      </c>
      <c r="E498" s="235" t="s">
        <v>994</v>
      </c>
      <c r="F498" s="236" t="s">
        <v>995</v>
      </c>
      <c r="G498" s="237" t="s">
        <v>275</v>
      </c>
      <c r="H498" s="238">
        <v>7</v>
      </c>
      <c r="I498" s="239"/>
      <c r="J498" s="240">
        <f>ROUND(I498*H498,2)</f>
        <v>0</v>
      </c>
      <c r="K498" s="236" t="s">
        <v>21</v>
      </c>
      <c r="L498" s="241"/>
      <c r="M498" s="242" t="s">
        <v>21</v>
      </c>
      <c r="N498" s="243" t="s">
        <v>42</v>
      </c>
      <c r="O498" s="40"/>
      <c r="P498" s="200">
        <f>O498*H498</f>
        <v>0</v>
      </c>
      <c r="Q498" s="200">
        <v>1</v>
      </c>
      <c r="R498" s="200">
        <f>Q498*H498</f>
        <v>7</v>
      </c>
      <c r="S498" s="200">
        <v>0</v>
      </c>
      <c r="T498" s="201">
        <f>S498*H498</f>
        <v>0</v>
      </c>
      <c r="AR498" s="22" t="s">
        <v>333</v>
      </c>
      <c r="AT498" s="22" t="s">
        <v>291</v>
      </c>
      <c r="AU498" s="22" t="s">
        <v>81</v>
      </c>
      <c r="AY498" s="22" t="s">
        <v>151</v>
      </c>
      <c r="BE498" s="202">
        <f>IF(N498="základní",J498,0)</f>
        <v>0</v>
      </c>
      <c r="BF498" s="202">
        <f>IF(N498="snížená",J498,0)</f>
        <v>0</v>
      </c>
      <c r="BG498" s="202">
        <f>IF(N498="zákl. přenesená",J498,0)</f>
        <v>0</v>
      </c>
      <c r="BH498" s="202">
        <f>IF(N498="sníž. přenesená",J498,0)</f>
        <v>0</v>
      </c>
      <c r="BI498" s="202">
        <f>IF(N498="nulová",J498,0)</f>
        <v>0</v>
      </c>
      <c r="BJ498" s="22" t="s">
        <v>79</v>
      </c>
      <c r="BK498" s="202">
        <f>ROUND(I498*H498,2)</f>
        <v>0</v>
      </c>
      <c r="BL498" s="22" t="s">
        <v>240</v>
      </c>
      <c r="BM498" s="22" t="s">
        <v>996</v>
      </c>
    </row>
    <row r="499" spans="2:65" s="1" customFormat="1" ht="28.9" customHeight="1">
      <c r="B499" s="39"/>
      <c r="C499" s="191" t="s">
        <v>997</v>
      </c>
      <c r="D499" s="191" t="s">
        <v>153</v>
      </c>
      <c r="E499" s="192" t="s">
        <v>998</v>
      </c>
      <c r="F499" s="193" t="s">
        <v>999</v>
      </c>
      <c r="G499" s="194" t="s">
        <v>224</v>
      </c>
      <c r="H499" s="195">
        <v>6.524</v>
      </c>
      <c r="I499" s="196"/>
      <c r="J499" s="197">
        <f>ROUND(I499*H499,2)</f>
        <v>0</v>
      </c>
      <c r="K499" s="193" t="s">
        <v>157</v>
      </c>
      <c r="L499" s="59"/>
      <c r="M499" s="198" t="s">
        <v>21</v>
      </c>
      <c r="N499" s="199" t="s">
        <v>42</v>
      </c>
      <c r="O499" s="40"/>
      <c r="P499" s="200">
        <f>O499*H499</f>
        <v>0</v>
      </c>
      <c r="Q499" s="200">
        <v>2.7999999999999998E-4</v>
      </c>
      <c r="R499" s="200">
        <f>Q499*H499</f>
        <v>1.8267199999999998E-3</v>
      </c>
      <c r="S499" s="200">
        <v>0</v>
      </c>
      <c r="T499" s="201">
        <f>S499*H499</f>
        <v>0</v>
      </c>
      <c r="AR499" s="22" t="s">
        <v>240</v>
      </c>
      <c r="AT499" s="22" t="s">
        <v>153</v>
      </c>
      <c r="AU499" s="22" t="s">
        <v>81</v>
      </c>
      <c r="AY499" s="22" t="s">
        <v>151</v>
      </c>
      <c r="BE499" s="202">
        <f>IF(N499="základní",J499,0)</f>
        <v>0</v>
      </c>
      <c r="BF499" s="202">
        <f>IF(N499="snížená",J499,0)</f>
        <v>0</v>
      </c>
      <c r="BG499" s="202">
        <f>IF(N499="zákl. přenesená",J499,0)</f>
        <v>0</v>
      </c>
      <c r="BH499" s="202">
        <f>IF(N499="sníž. přenesená",J499,0)</f>
        <v>0</v>
      </c>
      <c r="BI499" s="202">
        <f>IF(N499="nulová",J499,0)</f>
        <v>0</v>
      </c>
      <c r="BJ499" s="22" t="s">
        <v>79</v>
      </c>
      <c r="BK499" s="202">
        <f>ROUND(I499*H499,2)</f>
        <v>0</v>
      </c>
      <c r="BL499" s="22" t="s">
        <v>240</v>
      </c>
      <c r="BM499" s="22" t="s">
        <v>1000</v>
      </c>
    </row>
    <row r="500" spans="2:65" s="1" customFormat="1" ht="67.5">
      <c r="B500" s="39"/>
      <c r="C500" s="61"/>
      <c r="D500" s="203" t="s">
        <v>160</v>
      </c>
      <c r="E500" s="61"/>
      <c r="F500" s="204" t="s">
        <v>1001</v>
      </c>
      <c r="G500" s="61"/>
      <c r="H500" s="61"/>
      <c r="I500" s="161"/>
      <c r="J500" s="61"/>
      <c r="K500" s="61"/>
      <c r="L500" s="59"/>
      <c r="M500" s="205"/>
      <c r="N500" s="40"/>
      <c r="O500" s="40"/>
      <c r="P500" s="40"/>
      <c r="Q500" s="40"/>
      <c r="R500" s="40"/>
      <c r="S500" s="40"/>
      <c r="T500" s="76"/>
      <c r="AT500" s="22" t="s">
        <v>160</v>
      </c>
      <c r="AU500" s="22" t="s">
        <v>81</v>
      </c>
    </row>
    <row r="501" spans="2:65" s="11" customFormat="1">
      <c r="B501" s="206"/>
      <c r="C501" s="207"/>
      <c r="D501" s="208" t="s">
        <v>162</v>
      </c>
      <c r="E501" s="209" t="s">
        <v>21</v>
      </c>
      <c r="F501" s="210" t="s">
        <v>1002</v>
      </c>
      <c r="G501" s="207"/>
      <c r="H501" s="211">
        <v>6.524</v>
      </c>
      <c r="I501" s="212"/>
      <c r="J501" s="207"/>
      <c r="K501" s="207"/>
      <c r="L501" s="213"/>
      <c r="M501" s="214"/>
      <c r="N501" s="215"/>
      <c r="O501" s="215"/>
      <c r="P501" s="215"/>
      <c r="Q501" s="215"/>
      <c r="R501" s="215"/>
      <c r="S501" s="215"/>
      <c r="T501" s="216"/>
      <c r="AT501" s="217" t="s">
        <v>162</v>
      </c>
      <c r="AU501" s="217" t="s">
        <v>81</v>
      </c>
      <c r="AV501" s="11" t="s">
        <v>81</v>
      </c>
      <c r="AW501" s="11" t="s">
        <v>35</v>
      </c>
      <c r="AX501" s="11" t="s">
        <v>79</v>
      </c>
      <c r="AY501" s="217" t="s">
        <v>151</v>
      </c>
    </row>
    <row r="502" spans="2:65" s="1" customFormat="1" ht="20.45" customHeight="1">
      <c r="B502" s="39"/>
      <c r="C502" s="234" t="s">
        <v>1003</v>
      </c>
      <c r="D502" s="234" t="s">
        <v>291</v>
      </c>
      <c r="E502" s="235" t="s">
        <v>1004</v>
      </c>
      <c r="F502" s="236" t="s">
        <v>1005</v>
      </c>
      <c r="G502" s="237" t="s">
        <v>224</v>
      </c>
      <c r="H502" s="238">
        <v>6.524</v>
      </c>
      <c r="I502" s="239"/>
      <c r="J502" s="240">
        <f>ROUND(I502*H502,2)</f>
        <v>0</v>
      </c>
      <c r="K502" s="236" t="s">
        <v>157</v>
      </c>
      <c r="L502" s="241"/>
      <c r="M502" s="242" t="s">
        <v>21</v>
      </c>
      <c r="N502" s="243" t="s">
        <v>42</v>
      </c>
      <c r="O502" s="40"/>
      <c r="P502" s="200">
        <f>O502*H502</f>
        <v>0</v>
      </c>
      <c r="Q502" s="200">
        <v>8.8000000000000005E-3</v>
      </c>
      <c r="R502" s="200">
        <f>Q502*H502</f>
        <v>5.7411200000000003E-2</v>
      </c>
      <c r="S502" s="200">
        <v>0</v>
      </c>
      <c r="T502" s="201">
        <f>S502*H502</f>
        <v>0</v>
      </c>
      <c r="AR502" s="22" t="s">
        <v>333</v>
      </c>
      <c r="AT502" s="22" t="s">
        <v>291</v>
      </c>
      <c r="AU502" s="22" t="s">
        <v>81</v>
      </c>
      <c r="AY502" s="22" t="s">
        <v>151</v>
      </c>
      <c r="BE502" s="202">
        <f>IF(N502="základní",J502,0)</f>
        <v>0</v>
      </c>
      <c r="BF502" s="202">
        <f>IF(N502="snížená",J502,0)</f>
        <v>0</v>
      </c>
      <c r="BG502" s="202">
        <f>IF(N502="zákl. přenesená",J502,0)</f>
        <v>0</v>
      </c>
      <c r="BH502" s="202">
        <f>IF(N502="sníž. přenesená",J502,0)</f>
        <v>0</v>
      </c>
      <c r="BI502" s="202">
        <f>IF(N502="nulová",J502,0)</f>
        <v>0</v>
      </c>
      <c r="BJ502" s="22" t="s">
        <v>79</v>
      </c>
      <c r="BK502" s="202">
        <f>ROUND(I502*H502,2)</f>
        <v>0</v>
      </c>
      <c r="BL502" s="22" t="s">
        <v>240</v>
      </c>
      <c r="BM502" s="22" t="s">
        <v>1006</v>
      </c>
    </row>
    <row r="503" spans="2:65" s="1" customFormat="1" ht="20.45" customHeight="1">
      <c r="B503" s="39"/>
      <c r="C503" s="191" t="s">
        <v>1007</v>
      </c>
      <c r="D503" s="191" t="s">
        <v>153</v>
      </c>
      <c r="E503" s="192" t="s">
        <v>1008</v>
      </c>
      <c r="F503" s="193" t="s">
        <v>1009</v>
      </c>
      <c r="G503" s="194" t="s">
        <v>224</v>
      </c>
      <c r="H503" s="195">
        <v>10.625</v>
      </c>
      <c r="I503" s="196"/>
      <c r="J503" s="197">
        <f>ROUND(I503*H503,2)</f>
        <v>0</v>
      </c>
      <c r="K503" s="193" t="s">
        <v>157</v>
      </c>
      <c r="L503" s="59"/>
      <c r="M503" s="198" t="s">
        <v>21</v>
      </c>
      <c r="N503" s="199" t="s">
        <v>42</v>
      </c>
      <c r="O503" s="40"/>
      <c r="P503" s="200">
        <f>O503*H503</f>
        <v>0</v>
      </c>
      <c r="Q503" s="200">
        <v>0</v>
      </c>
      <c r="R503" s="200">
        <f>Q503*H503</f>
        <v>0</v>
      </c>
      <c r="S503" s="200">
        <v>0</v>
      </c>
      <c r="T503" s="201">
        <f>S503*H503</f>
        <v>0</v>
      </c>
      <c r="AR503" s="22" t="s">
        <v>240</v>
      </c>
      <c r="AT503" s="22" t="s">
        <v>153</v>
      </c>
      <c r="AU503" s="22" t="s">
        <v>81</v>
      </c>
      <c r="AY503" s="22" t="s">
        <v>151</v>
      </c>
      <c r="BE503" s="202">
        <f>IF(N503="základní",J503,0)</f>
        <v>0</v>
      </c>
      <c r="BF503" s="202">
        <f>IF(N503="snížená",J503,0)</f>
        <v>0</v>
      </c>
      <c r="BG503" s="202">
        <f>IF(N503="zákl. přenesená",J503,0)</f>
        <v>0</v>
      </c>
      <c r="BH503" s="202">
        <f>IF(N503="sníž. přenesená",J503,0)</f>
        <v>0</v>
      </c>
      <c r="BI503" s="202">
        <f>IF(N503="nulová",J503,0)</f>
        <v>0</v>
      </c>
      <c r="BJ503" s="22" t="s">
        <v>79</v>
      </c>
      <c r="BK503" s="202">
        <f>ROUND(I503*H503,2)</f>
        <v>0</v>
      </c>
      <c r="BL503" s="22" t="s">
        <v>240</v>
      </c>
      <c r="BM503" s="22" t="s">
        <v>1010</v>
      </c>
    </row>
    <row r="504" spans="2:65" s="1" customFormat="1" ht="67.5">
      <c r="B504" s="39"/>
      <c r="C504" s="61"/>
      <c r="D504" s="203" t="s">
        <v>160</v>
      </c>
      <c r="E504" s="61"/>
      <c r="F504" s="204" t="s">
        <v>1011</v>
      </c>
      <c r="G504" s="61"/>
      <c r="H504" s="61"/>
      <c r="I504" s="161"/>
      <c r="J504" s="61"/>
      <c r="K504" s="61"/>
      <c r="L504" s="59"/>
      <c r="M504" s="205"/>
      <c r="N504" s="40"/>
      <c r="O504" s="40"/>
      <c r="P504" s="40"/>
      <c r="Q504" s="40"/>
      <c r="R504" s="40"/>
      <c r="S504" s="40"/>
      <c r="T504" s="76"/>
      <c r="AT504" s="22" t="s">
        <v>160</v>
      </c>
      <c r="AU504" s="22" t="s">
        <v>81</v>
      </c>
    </row>
    <row r="505" spans="2:65" s="11" customFormat="1">
      <c r="B505" s="206"/>
      <c r="C505" s="207"/>
      <c r="D505" s="203" t="s">
        <v>162</v>
      </c>
      <c r="E505" s="218" t="s">
        <v>21</v>
      </c>
      <c r="F505" s="219" t="s">
        <v>1012</v>
      </c>
      <c r="G505" s="207"/>
      <c r="H505" s="220">
        <v>0.5</v>
      </c>
      <c r="I505" s="212"/>
      <c r="J505" s="207"/>
      <c r="K505" s="207"/>
      <c r="L505" s="213"/>
      <c r="M505" s="214"/>
      <c r="N505" s="215"/>
      <c r="O505" s="215"/>
      <c r="P505" s="215"/>
      <c r="Q505" s="215"/>
      <c r="R505" s="215"/>
      <c r="S505" s="215"/>
      <c r="T505" s="216"/>
      <c r="AT505" s="217" t="s">
        <v>162</v>
      </c>
      <c r="AU505" s="217" t="s">
        <v>81</v>
      </c>
      <c r="AV505" s="11" t="s">
        <v>81</v>
      </c>
      <c r="AW505" s="11" t="s">
        <v>35</v>
      </c>
      <c r="AX505" s="11" t="s">
        <v>71</v>
      </c>
      <c r="AY505" s="217" t="s">
        <v>151</v>
      </c>
    </row>
    <row r="506" spans="2:65" s="11" customFormat="1">
      <c r="B506" s="206"/>
      <c r="C506" s="207"/>
      <c r="D506" s="203" t="s">
        <v>162</v>
      </c>
      <c r="E506" s="218" t="s">
        <v>21</v>
      </c>
      <c r="F506" s="219" t="s">
        <v>1013</v>
      </c>
      <c r="G506" s="207"/>
      <c r="H506" s="220">
        <v>10.125</v>
      </c>
      <c r="I506" s="212"/>
      <c r="J506" s="207"/>
      <c r="K506" s="207"/>
      <c r="L506" s="213"/>
      <c r="M506" s="214"/>
      <c r="N506" s="215"/>
      <c r="O506" s="215"/>
      <c r="P506" s="215"/>
      <c r="Q506" s="215"/>
      <c r="R506" s="215"/>
      <c r="S506" s="215"/>
      <c r="T506" s="216"/>
      <c r="AT506" s="217" t="s">
        <v>162</v>
      </c>
      <c r="AU506" s="217" t="s">
        <v>81</v>
      </c>
      <c r="AV506" s="11" t="s">
        <v>81</v>
      </c>
      <c r="AW506" s="11" t="s">
        <v>35</v>
      </c>
      <c r="AX506" s="11" t="s">
        <v>71</v>
      </c>
      <c r="AY506" s="217" t="s">
        <v>151</v>
      </c>
    </row>
    <row r="507" spans="2:65" s="12" customFormat="1">
      <c r="B507" s="221"/>
      <c r="C507" s="222"/>
      <c r="D507" s="208" t="s">
        <v>162</v>
      </c>
      <c r="E507" s="223" t="s">
        <v>21</v>
      </c>
      <c r="F507" s="224" t="s">
        <v>170</v>
      </c>
      <c r="G507" s="222"/>
      <c r="H507" s="225">
        <v>10.625</v>
      </c>
      <c r="I507" s="226"/>
      <c r="J507" s="222"/>
      <c r="K507" s="222"/>
      <c r="L507" s="227"/>
      <c r="M507" s="228"/>
      <c r="N507" s="229"/>
      <c r="O507" s="229"/>
      <c r="P507" s="229"/>
      <c r="Q507" s="229"/>
      <c r="R507" s="229"/>
      <c r="S507" s="229"/>
      <c r="T507" s="230"/>
      <c r="AT507" s="231" t="s">
        <v>162</v>
      </c>
      <c r="AU507" s="231" t="s">
        <v>81</v>
      </c>
      <c r="AV507" s="12" t="s">
        <v>158</v>
      </c>
      <c r="AW507" s="12" t="s">
        <v>35</v>
      </c>
      <c r="AX507" s="12" t="s">
        <v>79</v>
      </c>
      <c r="AY507" s="231" t="s">
        <v>151</v>
      </c>
    </row>
    <row r="508" spans="2:65" s="1" customFormat="1" ht="20.45" customHeight="1">
      <c r="B508" s="39"/>
      <c r="C508" s="234" t="s">
        <v>1014</v>
      </c>
      <c r="D508" s="234" t="s">
        <v>291</v>
      </c>
      <c r="E508" s="235" t="s">
        <v>1015</v>
      </c>
      <c r="F508" s="236" t="s">
        <v>1016</v>
      </c>
      <c r="G508" s="237" t="s">
        <v>224</v>
      </c>
      <c r="H508" s="238">
        <v>0.5</v>
      </c>
      <c r="I508" s="239"/>
      <c r="J508" s="240">
        <f>ROUND(I508*H508,2)</f>
        <v>0</v>
      </c>
      <c r="K508" s="236" t="s">
        <v>157</v>
      </c>
      <c r="L508" s="241"/>
      <c r="M508" s="242" t="s">
        <v>21</v>
      </c>
      <c r="N508" s="243" t="s">
        <v>42</v>
      </c>
      <c r="O508" s="40"/>
      <c r="P508" s="200">
        <f>O508*H508</f>
        <v>0</v>
      </c>
      <c r="Q508" s="200">
        <v>0.01</v>
      </c>
      <c r="R508" s="200">
        <f>Q508*H508</f>
        <v>5.0000000000000001E-3</v>
      </c>
      <c r="S508" s="200">
        <v>0</v>
      </c>
      <c r="T508" s="201">
        <f>S508*H508</f>
        <v>0</v>
      </c>
      <c r="AR508" s="22" t="s">
        <v>333</v>
      </c>
      <c r="AT508" s="22" t="s">
        <v>291</v>
      </c>
      <c r="AU508" s="22" t="s">
        <v>81</v>
      </c>
      <c r="AY508" s="22" t="s">
        <v>151</v>
      </c>
      <c r="BE508" s="202">
        <f>IF(N508="základní",J508,0)</f>
        <v>0</v>
      </c>
      <c r="BF508" s="202">
        <f>IF(N508="snížená",J508,0)</f>
        <v>0</v>
      </c>
      <c r="BG508" s="202">
        <f>IF(N508="zákl. přenesená",J508,0)</f>
        <v>0</v>
      </c>
      <c r="BH508" s="202">
        <f>IF(N508="sníž. přenesená",J508,0)</f>
        <v>0</v>
      </c>
      <c r="BI508" s="202">
        <f>IF(N508="nulová",J508,0)</f>
        <v>0</v>
      </c>
      <c r="BJ508" s="22" t="s">
        <v>79</v>
      </c>
      <c r="BK508" s="202">
        <f>ROUND(I508*H508,2)</f>
        <v>0</v>
      </c>
      <c r="BL508" s="22" t="s">
        <v>240</v>
      </c>
      <c r="BM508" s="22" t="s">
        <v>1017</v>
      </c>
    </row>
    <row r="509" spans="2:65" s="1" customFormat="1" ht="20.45" customHeight="1">
      <c r="B509" s="39"/>
      <c r="C509" s="234" t="s">
        <v>1018</v>
      </c>
      <c r="D509" s="234" t="s">
        <v>291</v>
      </c>
      <c r="E509" s="235" t="s">
        <v>1019</v>
      </c>
      <c r="F509" s="236" t="s">
        <v>1020</v>
      </c>
      <c r="G509" s="237" t="s">
        <v>224</v>
      </c>
      <c r="H509" s="238">
        <v>10.125</v>
      </c>
      <c r="I509" s="239"/>
      <c r="J509" s="240">
        <f>ROUND(I509*H509,2)</f>
        <v>0</v>
      </c>
      <c r="K509" s="236" t="s">
        <v>157</v>
      </c>
      <c r="L509" s="241"/>
      <c r="M509" s="242" t="s">
        <v>21</v>
      </c>
      <c r="N509" s="243" t="s">
        <v>42</v>
      </c>
      <c r="O509" s="40"/>
      <c r="P509" s="200">
        <f>O509*H509</f>
        <v>0</v>
      </c>
      <c r="Q509" s="200">
        <v>4.1999999999999997E-3</v>
      </c>
      <c r="R509" s="200">
        <f>Q509*H509</f>
        <v>4.2525E-2</v>
      </c>
      <c r="S509" s="200">
        <v>0</v>
      </c>
      <c r="T509" s="201">
        <f>S509*H509</f>
        <v>0</v>
      </c>
      <c r="AR509" s="22" t="s">
        <v>333</v>
      </c>
      <c r="AT509" s="22" t="s">
        <v>291</v>
      </c>
      <c r="AU509" s="22" t="s">
        <v>81</v>
      </c>
      <c r="AY509" s="22" t="s">
        <v>151</v>
      </c>
      <c r="BE509" s="202">
        <f>IF(N509="základní",J509,0)</f>
        <v>0</v>
      </c>
      <c r="BF509" s="202">
        <f>IF(N509="snížená",J509,0)</f>
        <v>0</v>
      </c>
      <c r="BG509" s="202">
        <f>IF(N509="zákl. přenesená",J509,0)</f>
        <v>0</v>
      </c>
      <c r="BH509" s="202">
        <f>IF(N509="sníž. přenesená",J509,0)</f>
        <v>0</v>
      </c>
      <c r="BI509" s="202">
        <f>IF(N509="nulová",J509,0)</f>
        <v>0</v>
      </c>
      <c r="BJ509" s="22" t="s">
        <v>79</v>
      </c>
      <c r="BK509" s="202">
        <f>ROUND(I509*H509,2)</f>
        <v>0</v>
      </c>
      <c r="BL509" s="22" t="s">
        <v>240</v>
      </c>
      <c r="BM509" s="22" t="s">
        <v>1021</v>
      </c>
    </row>
    <row r="510" spans="2:65" s="11" customFormat="1">
      <c r="B510" s="206"/>
      <c r="C510" s="207"/>
      <c r="D510" s="208" t="s">
        <v>162</v>
      </c>
      <c r="E510" s="209" t="s">
        <v>21</v>
      </c>
      <c r="F510" s="210" t="s">
        <v>1013</v>
      </c>
      <c r="G510" s="207"/>
      <c r="H510" s="211">
        <v>10.125</v>
      </c>
      <c r="I510" s="212"/>
      <c r="J510" s="207"/>
      <c r="K510" s="207"/>
      <c r="L510" s="213"/>
      <c r="M510" s="214"/>
      <c r="N510" s="215"/>
      <c r="O510" s="215"/>
      <c r="P510" s="215"/>
      <c r="Q510" s="215"/>
      <c r="R510" s="215"/>
      <c r="S510" s="215"/>
      <c r="T510" s="216"/>
      <c r="AT510" s="217" t="s">
        <v>162</v>
      </c>
      <c r="AU510" s="217" t="s">
        <v>81</v>
      </c>
      <c r="AV510" s="11" t="s">
        <v>81</v>
      </c>
      <c r="AW510" s="11" t="s">
        <v>35</v>
      </c>
      <c r="AX510" s="11" t="s">
        <v>79</v>
      </c>
      <c r="AY510" s="217" t="s">
        <v>151</v>
      </c>
    </row>
    <row r="511" spans="2:65" s="1" customFormat="1" ht="28.9" customHeight="1">
      <c r="B511" s="39"/>
      <c r="C511" s="191" t="s">
        <v>1022</v>
      </c>
      <c r="D511" s="191" t="s">
        <v>153</v>
      </c>
      <c r="E511" s="192" t="s">
        <v>1023</v>
      </c>
      <c r="F511" s="193" t="s">
        <v>1024</v>
      </c>
      <c r="G511" s="194" t="s">
        <v>405</v>
      </c>
      <c r="H511" s="195">
        <v>3</v>
      </c>
      <c r="I511" s="196"/>
      <c r="J511" s="197">
        <f>ROUND(I511*H511,2)</f>
        <v>0</v>
      </c>
      <c r="K511" s="193" t="s">
        <v>157</v>
      </c>
      <c r="L511" s="59"/>
      <c r="M511" s="198" t="s">
        <v>21</v>
      </c>
      <c r="N511" s="199" t="s">
        <v>42</v>
      </c>
      <c r="O511" s="40"/>
      <c r="P511" s="200">
        <f>O511*H511</f>
        <v>0</v>
      </c>
      <c r="Q511" s="200">
        <v>0</v>
      </c>
      <c r="R511" s="200">
        <f>Q511*H511</f>
        <v>0</v>
      </c>
      <c r="S511" s="200">
        <v>0</v>
      </c>
      <c r="T511" s="201">
        <f>S511*H511</f>
        <v>0</v>
      </c>
      <c r="AR511" s="22" t="s">
        <v>240</v>
      </c>
      <c r="AT511" s="22" t="s">
        <v>153</v>
      </c>
      <c r="AU511" s="22" t="s">
        <v>81</v>
      </c>
      <c r="AY511" s="22" t="s">
        <v>151</v>
      </c>
      <c r="BE511" s="202">
        <f>IF(N511="základní",J511,0)</f>
        <v>0</v>
      </c>
      <c r="BF511" s="202">
        <f>IF(N511="snížená",J511,0)</f>
        <v>0</v>
      </c>
      <c r="BG511" s="202">
        <f>IF(N511="zákl. přenesená",J511,0)</f>
        <v>0</v>
      </c>
      <c r="BH511" s="202">
        <f>IF(N511="sníž. přenesená",J511,0)</f>
        <v>0</v>
      </c>
      <c r="BI511" s="202">
        <f>IF(N511="nulová",J511,0)</f>
        <v>0</v>
      </c>
      <c r="BJ511" s="22" t="s">
        <v>79</v>
      </c>
      <c r="BK511" s="202">
        <f>ROUND(I511*H511,2)</f>
        <v>0</v>
      </c>
      <c r="BL511" s="22" t="s">
        <v>240</v>
      </c>
      <c r="BM511" s="22" t="s">
        <v>1025</v>
      </c>
    </row>
    <row r="512" spans="2:65" s="1" customFormat="1" ht="67.5">
      <c r="B512" s="39"/>
      <c r="C512" s="61"/>
      <c r="D512" s="203" t="s">
        <v>160</v>
      </c>
      <c r="E512" s="61"/>
      <c r="F512" s="204" t="s">
        <v>1011</v>
      </c>
      <c r="G512" s="61"/>
      <c r="H512" s="61"/>
      <c r="I512" s="161"/>
      <c r="J512" s="61"/>
      <c r="K512" s="61"/>
      <c r="L512" s="59"/>
      <c r="M512" s="205"/>
      <c r="N512" s="40"/>
      <c r="O512" s="40"/>
      <c r="P512" s="40"/>
      <c r="Q512" s="40"/>
      <c r="R512" s="40"/>
      <c r="S512" s="40"/>
      <c r="T512" s="76"/>
      <c r="AT512" s="22" t="s">
        <v>160</v>
      </c>
      <c r="AU512" s="22" t="s">
        <v>81</v>
      </c>
    </row>
    <row r="513" spans="2:65" s="11" customFormat="1">
      <c r="B513" s="206"/>
      <c r="C513" s="207"/>
      <c r="D513" s="208" t="s">
        <v>162</v>
      </c>
      <c r="E513" s="209" t="s">
        <v>21</v>
      </c>
      <c r="F513" s="210" t="s">
        <v>171</v>
      </c>
      <c r="G513" s="207"/>
      <c r="H513" s="211">
        <v>3</v>
      </c>
      <c r="I513" s="212"/>
      <c r="J513" s="207"/>
      <c r="K513" s="207"/>
      <c r="L513" s="213"/>
      <c r="M513" s="214"/>
      <c r="N513" s="215"/>
      <c r="O513" s="215"/>
      <c r="P513" s="215"/>
      <c r="Q513" s="215"/>
      <c r="R513" s="215"/>
      <c r="S513" s="215"/>
      <c r="T513" s="216"/>
      <c r="AT513" s="217" t="s">
        <v>162</v>
      </c>
      <c r="AU513" s="217" t="s">
        <v>81</v>
      </c>
      <c r="AV513" s="11" t="s">
        <v>81</v>
      </c>
      <c r="AW513" s="11" t="s">
        <v>35</v>
      </c>
      <c r="AX513" s="11" t="s">
        <v>79</v>
      </c>
      <c r="AY513" s="217" t="s">
        <v>151</v>
      </c>
    </row>
    <row r="514" spans="2:65" s="1" customFormat="1" ht="20.45" customHeight="1">
      <c r="B514" s="39"/>
      <c r="C514" s="234" t="s">
        <v>1026</v>
      </c>
      <c r="D514" s="234" t="s">
        <v>291</v>
      </c>
      <c r="E514" s="235" t="s">
        <v>1027</v>
      </c>
      <c r="F514" s="236" t="s">
        <v>1028</v>
      </c>
      <c r="G514" s="237" t="s">
        <v>405</v>
      </c>
      <c r="H514" s="238">
        <v>3</v>
      </c>
      <c r="I514" s="239"/>
      <c r="J514" s="240">
        <f>ROUND(I514*H514,2)</f>
        <v>0</v>
      </c>
      <c r="K514" s="236" t="s">
        <v>157</v>
      </c>
      <c r="L514" s="241"/>
      <c r="M514" s="242" t="s">
        <v>21</v>
      </c>
      <c r="N514" s="243" t="s">
        <v>42</v>
      </c>
      <c r="O514" s="40"/>
      <c r="P514" s="200">
        <f>O514*H514</f>
        <v>0</v>
      </c>
      <c r="Q514" s="200">
        <v>2.0000000000000001E-4</v>
      </c>
      <c r="R514" s="200">
        <f>Q514*H514</f>
        <v>6.0000000000000006E-4</v>
      </c>
      <c r="S514" s="200">
        <v>0</v>
      </c>
      <c r="T514" s="201">
        <f>S514*H514</f>
        <v>0</v>
      </c>
      <c r="AR514" s="22" t="s">
        <v>333</v>
      </c>
      <c r="AT514" s="22" t="s">
        <v>291</v>
      </c>
      <c r="AU514" s="22" t="s">
        <v>81</v>
      </c>
      <c r="AY514" s="22" t="s">
        <v>151</v>
      </c>
      <c r="BE514" s="202">
        <f>IF(N514="základní",J514,0)</f>
        <v>0</v>
      </c>
      <c r="BF514" s="202">
        <f>IF(N514="snížená",J514,0)</f>
        <v>0</v>
      </c>
      <c r="BG514" s="202">
        <f>IF(N514="zákl. přenesená",J514,0)</f>
        <v>0</v>
      </c>
      <c r="BH514" s="202">
        <f>IF(N514="sníž. přenesená",J514,0)</f>
        <v>0</v>
      </c>
      <c r="BI514" s="202">
        <f>IF(N514="nulová",J514,0)</f>
        <v>0</v>
      </c>
      <c r="BJ514" s="22" t="s">
        <v>79</v>
      </c>
      <c r="BK514" s="202">
        <f>ROUND(I514*H514,2)</f>
        <v>0</v>
      </c>
      <c r="BL514" s="22" t="s">
        <v>240</v>
      </c>
      <c r="BM514" s="22" t="s">
        <v>1029</v>
      </c>
    </row>
    <row r="515" spans="2:65" s="1" customFormat="1" ht="28.9" customHeight="1">
      <c r="B515" s="39"/>
      <c r="C515" s="191" t="s">
        <v>1030</v>
      </c>
      <c r="D515" s="191" t="s">
        <v>153</v>
      </c>
      <c r="E515" s="192" t="s">
        <v>1031</v>
      </c>
      <c r="F515" s="193" t="s">
        <v>1032</v>
      </c>
      <c r="G515" s="194" t="s">
        <v>405</v>
      </c>
      <c r="H515" s="195">
        <v>22.5</v>
      </c>
      <c r="I515" s="196"/>
      <c r="J515" s="197">
        <f>ROUND(I515*H515,2)</f>
        <v>0</v>
      </c>
      <c r="K515" s="193" t="s">
        <v>157</v>
      </c>
      <c r="L515" s="59"/>
      <c r="M515" s="198" t="s">
        <v>21</v>
      </c>
      <c r="N515" s="199" t="s">
        <v>42</v>
      </c>
      <c r="O515" s="40"/>
      <c r="P515" s="200">
        <f>O515*H515</f>
        <v>0</v>
      </c>
      <c r="Q515" s="200">
        <v>0</v>
      </c>
      <c r="R515" s="200">
        <f>Q515*H515</f>
        <v>0</v>
      </c>
      <c r="S515" s="200">
        <v>0</v>
      </c>
      <c r="T515" s="201">
        <f>S515*H515</f>
        <v>0</v>
      </c>
      <c r="AR515" s="22" t="s">
        <v>240</v>
      </c>
      <c r="AT515" s="22" t="s">
        <v>153</v>
      </c>
      <c r="AU515" s="22" t="s">
        <v>81</v>
      </c>
      <c r="AY515" s="22" t="s">
        <v>151</v>
      </c>
      <c r="BE515" s="202">
        <f>IF(N515="základní",J515,0)</f>
        <v>0</v>
      </c>
      <c r="BF515" s="202">
        <f>IF(N515="snížená",J515,0)</f>
        <v>0</v>
      </c>
      <c r="BG515" s="202">
        <f>IF(N515="zákl. přenesená",J515,0)</f>
        <v>0</v>
      </c>
      <c r="BH515" s="202">
        <f>IF(N515="sníž. přenesená",J515,0)</f>
        <v>0</v>
      </c>
      <c r="BI515" s="202">
        <f>IF(N515="nulová",J515,0)</f>
        <v>0</v>
      </c>
      <c r="BJ515" s="22" t="s">
        <v>79</v>
      </c>
      <c r="BK515" s="202">
        <f>ROUND(I515*H515,2)</f>
        <v>0</v>
      </c>
      <c r="BL515" s="22" t="s">
        <v>240</v>
      </c>
      <c r="BM515" s="22" t="s">
        <v>1033</v>
      </c>
    </row>
    <row r="516" spans="2:65" s="1" customFormat="1" ht="67.5">
      <c r="B516" s="39"/>
      <c r="C516" s="61"/>
      <c r="D516" s="203" t="s">
        <v>160</v>
      </c>
      <c r="E516" s="61"/>
      <c r="F516" s="204" t="s">
        <v>1011</v>
      </c>
      <c r="G516" s="61"/>
      <c r="H516" s="61"/>
      <c r="I516" s="161"/>
      <c r="J516" s="61"/>
      <c r="K516" s="61"/>
      <c r="L516" s="59"/>
      <c r="M516" s="205"/>
      <c r="N516" s="40"/>
      <c r="O516" s="40"/>
      <c r="P516" s="40"/>
      <c r="Q516" s="40"/>
      <c r="R516" s="40"/>
      <c r="S516" s="40"/>
      <c r="T516" s="76"/>
      <c r="AT516" s="22" t="s">
        <v>160</v>
      </c>
      <c r="AU516" s="22" t="s">
        <v>81</v>
      </c>
    </row>
    <row r="517" spans="2:65" s="11" customFormat="1">
      <c r="B517" s="206"/>
      <c r="C517" s="207"/>
      <c r="D517" s="208" t="s">
        <v>162</v>
      </c>
      <c r="E517" s="209" t="s">
        <v>21</v>
      </c>
      <c r="F517" s="210" t="s">
        <v>1034</v>
      </c>
      <c r="G517" s="207"/>
      <c r="H517" s="211">
        <v>22.5</v>
      </c>
      <c r="I517" s="212"/>
      <c r="J517" s="207"/>
      <c r="K517" s="207"/>
      <c r="L517" s="213"/>
      <c r="M517" s="214"/>
      <c r="N517" s="215"/>
      <c r="O517" s="215"/>
      <c r="P517" s="215"/>
      <c r="Q517" s="215"/>
      <c r="R517" s="215"/>
      <c r="S517" s="215"/>
      <c r="T517" s="216"/>
      <c r="AT517" s="217" t="s">
        <v>162</v>
      </c>
      <c r="AU517" s="217" t="s">
        <v>81</v>
      </c>
      <c r="AV517" s="11" t="s">
        <v>81</v>
      </c>
      <c r="AW517" s="11" t="s">
        <v>35</v>
      </c>
      <c r="AX517" s="11" t="s">
        <v>79</v>
      </c>
      <c r="AY517" s="217" t="s">
        <v>151</v>
      </c>
    </row>
    <row r="518" spans="2:65" s="1" customFormat="1" ht="20.45" customHeight="1">
      <c r="B518" s="39"/>
      <c r="C518" s="234" t="s">
        <v>1035</v>
      </c>
      <c r="D518" s="234" t="s">
        <v>291</v>
      </c>
      <c r="E518" s="235" t="s">
        <v>1036</v>
      </c>
      <c r="F518" s="236" t="s">
        <v>1037</v>
      </c>
      <c r="G518" s="237" t="s">
        <v>405</v>
      </c>
      <c r="H518" s="238">
        <v>22.5</v>
      </c>
      <c r="I518" s="239"/>
      <c r="J518" s="240">
        <f>ROUND(I518*H518,2)</f>
        <v>0</v>
      </c>
      <c r="K518" s="236" t="s">
        <v>157</v>
      </c>
      <c r="L518" s="241"/>
      <c r="M518" s="242" t="s">
        <v>21</v>
      </c>
      <c r="N518" s="243" t="s">
        <v>42</v>
      </c>
      <c r="O518" s="40"/>
      <c r="P518" s="200">
        <f>O518*H518</f>
        <v>0</v>
      </c>
      <c r="Q518" s="200">
        <v>2.0000000000000001E-4</v>
      </c>
      <c r="R518" s="200">
        <f>Q518*H518</f>
        <v>4.5000000000000005E-3</v>
      </c>
      <c r="S518" s="200">
        <v>0</v>
      </c>
      <c r="T518" s="201">
        <f>S518*H518</f>
        <v>0</v>
      </c>
      <c r="AR518" s="22" t="s">
        <v>333</v>
      </c>
      <c r="AT518" s="22" t="s">
        <v>291</v>
      </c>
      <c r="AU518" s="22" t="s">
        <v>81</v>
      </c>
      <c r="AY518" s="22" t="s">
        <v>151</v>
      </c>
      <c r="BE518" s="202">
        <f>IF(N518="základní",J518,0)</f>
        <v>0</v>
      </c>
      <c r="BF518" s="202">
        <f>IF(N518="snížená",J518,0)</f>
        <v>0</v>
      </c>
      <c r="BG518" s="202">
        <f>IF(N518="zákl. přenesená",J518,0)</f>
        <v>0</v>
      </c>
      <c r="BH518" s="202">
        <f>IF(N518="sníž. přenesená",J518,0)</f>
        <v>0</v>
      </c>
      <c r="BI518" s="202">
        <f>IF(N518="nulová",J518,0)</f>
        <v>0</v>
      </c>
      <c r="BJ518" s="22" t="s">
        <v>79</v>
      </c>
      <c r="BK518" s="202">
        <f>ROUND(I518*H518,2)</f>
        <v>0</v>
      </c>
      <c r="BL518" s="22" t="s">
        <v>240</v>
      </c>
      <c r="BM518" s="22" t="s">
        <v>1038</v>
      </c>
    </row>
    <row r="519" spans="2:65" s="1" customFormat="1" ht="20.45" customHeight="1">
      <c r="B519" s="39"/>
      <c r="C519" s="191" t="s">
        <v>1039</v>
      </c>
      <c r="D519" s="191" t="s">
        <v>153</v>
      </c>
      <c r="E519" s="192" t="s">
        <v>1040</v>
      </c>
      <c r="F519" s="193" t="s">
        <v>1041</v>
      </c>
      <c r="G519" s="194" t="s">
        <v>275</v>
      </c>
      <c r="H519" s="195">
        <v>1</v>
      </c>
      <c r="I519" s="196"/>
      <c r="J519" s="197">
        <f>ROUND(I519*H519,2)</f>
        <v>0</v>
      </c>
      <c r="K519" s="193" t="s">
        <v>21</v>
      </c>
      <c r="L519" s="59"/>
      <c r="M519" s="198" t="s">
        <v>21</v>
      </c>
      <c r="N519" s="199" t="s">
        <v>42</v>
      </c>
      <c r="O519" s="40"/>
      <c r="P519" s="200">
        <f>O519*H519</f>
        <v>0</v>
      </c>
      <c r="Q519" s="200">
        <v>5.0000000000000002E-5</v>
      </c>
      <c r="R519" s="200">
        <f>Q519*H519</f>
        <v>5.0000000000000002E-5</v>
      </c>
      <c r="S519" s="200">
        <v>5.0000000000000001E-4</v>
      </c>
      <c r="T519" s="201">
        <f>S519*H519</f>
        <v>5.0000000000000001E-4</v>
      </c>
      <c r="AR519" s="22" t="s">
        <v>240</v>
      </c>
      <c r="AT519" s="22" t="s">
        <v>153</v>
      </c>
      <c r="AU519" s="22" t="s">
        <v>81</v>
      </c>
      <c r="AY519" s="22" t="s">
        <v>151</v>
      </c>
      <c r="BE519" s="202">
        <f>IF(N519="základní",J519,0)</f>
        <v>0</v>
      </c>
      <c r="BF519" s="202">
        <f>IF(N519="snížená",J519,0)</f>
        <v>0</v>
      </c>
      <c r="BG519" s="202">
        <f>IF(N519="zákl. přenesená",J519,0)</f>
        <v>0</v>
      </c>
      <c r="BH519" s="202">
        <f>IF(N519="sníž. přenesená",J519,0)</f>
        <v>0</v>
      </c>
      <c r="BI519" s="202">
        <f>IF(N519="nulová",J519,0)</f>
        <v>0</v>
      </c>
      <c r="BJ519" s="22" t="s">
        <v>79</v>
      </c>
      <c r="BK519" s="202">
        <f>ROUND(I519*H519,2)</f>
        <v>0</v>
      </c>
      <c r="BL519" s="22" t="s">
        <v>240</v>
      </c>
      <c r="BM519" s="22" t="s">
        <v>1042</v>
      </c>
    </row>
    <row r="520" spans="2:65" s="1" customFormat="1" ht="28.9" customHeight="1">
      <c r="B520" s="39"/>
      <c r="C520" s="191" t="s">
        <v>1043</v>
      </c>
      <c r="D520" s="191" t="s">
        <v>153</v>
      </c>
      <c r="E520" s="192" t="s">
        <v>1044</v>
      </c>
      <c r="F520" s="193" t="s">
        <v>1045</v>
      </c>
      <c r="G520" s="194" t="s">
        <v>1046</v>
      </c>
      <c r="H520" s="195">
        <v>868.6</v>
      </c>
      <c r="I520" s="196"/>
      <c r="J520" s="197">
        <f>ROUND(I520*H520,2)</f>
        <v>0</v>
      </c>
      <c r="K520" s="193" t="s">
        <v>157</v>
      </c>
      <c r="L520" s="59"/>
      <c r="M520" s="198" t="s">
        <v>21</v>
      </c>
      <c r="N520" s="199" t="s">
        <v>42</v>
      </c>
      <c r="O520" s="40"/>
      <c r="P520" s="200">
        <f>O520*H520</f>
        <v>0</v>
      </c>
      <c r="Q520" s="200">
        <v>5.0000000000000002E-5</v>
      </c>
      <c r="R520" s="200">
        <f>Q520*H520</f>
        <v>4.3430000000000003E-2</v>
      </c>
      <c r="S520" s="200">
        <v>0</v>
      </c>
      <c r="T520" s="201">
        <f>S520*H520</f>
        <v>0</v>
      </c>
      <c r="AR520" s="22" t="s">
        <v>240</v>
      </c>
      <c r="AT520" s="22" t="s">
        <v>153</v>
      </c>
      <c r="AU520" s="22" t="s">
        <v>81</v>
      </c>
      <c r="AY520" s="22" t="s">
        <v>151</v>
      </c>
      <c r="BE520" s="202">
        <f>IF(N520="základní",J520,0)</f>
        <v>0</v>
      </c>
      <c r="BF520" s="202">
        <f>IF(N520="snížená",J520,0)</f>
        <v>0</v>
      </c>
      <c r="BG520" s="202">
        <f>IF(N520="zákl. přenesená",J520,0)</f>
        <v>0</v>
      </c>
      <c r="BH520" s="202">
        <f>IF(N520="sníž. přenesená",J520,0)</f>
        <v>0</v>
      </c>
      <c r="BI520" s="202">
        <f>IF(N520="nulová",J520,0)</f>
        <v>0</v>
      </c>
      <c r="BJ520" s="22" t="s">
        <v>79</v>
      </c>
      <c r="BK520" s="202">
        <f>ROUND(I520*H520,2)</f>
        <v>0</v>
      </c>
      <c r="BL520" s="22" t="s">
        <v>240</v>
      </c>
      <c r="BM520" s="22" t="s">
        <v>1047</v>
      </c>
    </row>
    <row r="521" spans="2:65" s="1" customFormat="1" ht="27">
      <c r="B521" s="39"/>
      <c r="C521" s="61"/>
      <c r="D521" s="208" t="s">
        <v>160</v>
      </c>
      <c r="E521" s="61"/>
      <c r="F521" s="232" t="s">
        <v>1048</v>
      </c>
      <c r="G521" s="61"/>
      <c r="H521" s="61"/>
      <c r="I521" s="161"/>
      <c r="J521" s="61"/>
      <c r="K521" s="61"/>
      <c r="L521" s="59"/>
      <c r="M521" s="205"/>
      <c r="N521" s="40"/>
      <c r="O521" s="40"/>
      <c r="P521" s="40"/>
      <c r="Q521" s="40"/>
      <c r="R521" s="40"/>
      <c r="S521" s="40"/>
      <c r="T521" s="76"/>
      <c r="AT521" s="22" t="s">
        <v>160</v>
      </c>
      <c r="AU521" s="22" t="s">
        <v>81</v>
      </c>
    </row>
    <row r="522" spans="2:65" s="1" customFormat="1" ht="20.45" customHeight="1">
      <c r="B522" s="39"/>
      <c r="C522" s="234" t="s">
        <v>1049</v>
      </c>
      <c r="D522" s="234" t="s">
        <v>291</v>
      </c>
      <c r="E522" s="235" t="s">
        <v>1050</v>
      </c>
      <c r="F522" s="236" t="s">
        <v>1051</v>
      </c>
      <c r="G522" s="237" t="s">
        <v>190</v>
      </c>
      <c r="H522" s="238">
        <v>0.86899999999999999</v>
      </c>
      <c r="I522" s="239"/>
      <c r="J522" s="240">
        <f>ROUND(I522*H522,2)</f>
        <v>0</v>
      </c>
      <c r="K522" s="236" t="s">
        <v>21</v>
      </c>
      <c r="L522" s="241"/>
      <c r="M522" s="242" t="s">
        <v>21</v>
      </c>
      <c r="N522" s="243" t="s">
        <v>42</v>
      </c>
      <c r="O522" s="40"/>
      <c r="P522" s="200">
        <f>O522*H522</f>
        <v>0</v>
      </c>
      <c r="Q522" s="200">
        <v>1</v>
      </c>
      <c r="R522" s="200">
        <f>Q522*H522</f>
        <v>0.86899999999999999</v>
      </c>
      <c r="S522" s="200">
        <v>0</v>
      </c>
      <c r="T522" s="201">
        <f>S522*H522</f>
        <v>0</v>
      </c>
      <c r="AR522" s="22" t="s">
        <v>333</v>
      </c>
      <c r="AT522" s="22" t="s">
        <v>291</v>
      </c>
      <c r="AU522" s="22" t="s">
        <v>81</v>
      </c>
      <c r="AY522" s="22" t="s">
        <v>151</v>
      </c>
      <c r="BE522" s="202">
        <f>IF(N522="základní",J522,0)</f>
        <v>0</v>
      </c>
      <c r="BF522" s="202">
        <f>IF(N522="snížená",J522,0)</f>
        <v>0</v>
      </c>
      <c r="BG522" s="202">
        <f>IF(N522="zákl. přenesená",J522,0)</f>
        <v>0</v>
      </c>
      <c r="BH522" s="202">
        <f>IF(N522="sníž. přenesená",J522,0)</f>
        <v>0</v>
      </c>
      <c r="BI522" s="202">
        <f>IF(N522="nulová",J522,0)</f>
        <v>0</v>
      </c>
      <c r="BJ522" s="22" t="s">
        <v>79</v>
      </c>
      <c r="BK522" s="202">
        <f>ROUND(I522*H522,2)</f>
        <v>0</v>
      </c>
      <c r="BL522" s="22" t="s">
        <v>240</v>
      </c>
      <c r="BM522" s="22" t="s">
        <v>1052</v>
      </c>
    </row>
    <row r="523" spans="2:65" s="11" customFormat="1">
      <c r="B523" s="206"/>
      <c r="C523" s="207"/>
      <c r="D523" s="208" t="s">
        <v>162</v>
      </c>
      <c r="E523" s="209" t="s">
        <v>21</v>
      </c>
      <c r="F523" s="210" t="s">
        <v>1053</v>
      </c>
      <c r="G523" s="207"/>
      <c r="H523" s="211">
        <v>0.86899999999999999</v>
      </c>
      <c r="I523" s="212"/>
      <c r="J523" s="207"/>
      <c r="K523" s="207"/>
      <c r="L523" s="213"/>
      <c r="M523" s="214"/>
      <c r="N523" s="215"/>
      <c r="O523" s="215"/>
      <c r="P523" s="215"/>
      <c r="Q523" s="215"/>
      <c r="R523" s="215"/>
      <c r="S523" s="215"/>
      <c r="T523" s="216"/>
      <c r="AT523" s="217" t="s">
        <v>162</v>
      </c>
      <c r="AU523" s="217" t="s">
        <v>81</v>
      </c>
      <c r="AV523" s="11" t="s">
        <v>81</v>
      </c>
      <c r="AW523" s="11" t="s">
        <v>35</v>
      </c>
      <c r="AX523" s="11" t="s">
        <v>79</v>
      </c>
      <c r="AY523" s="217" t="s">
        <v>151</v>
      </c>
    </row>
    <row r="524" spans="2:65" s="1" customFormat="1" ht="40.15" customHeight="1">
      <c r="B524" s="39"/>
      <c r="C524" s="191" t="s">
        <v>1054</v>
      </c>
      <c r="D524" s="191" t="s">
        <v>153</v>
      </c>
      <c r="E524" s="192" t="s">
        <v>1055</v>
      </c>
      <c r="F524" s="193" t="s">
        <v>1056</v>
      </c>
      <c r="G524" s="194" t="s">
        <v>190</v>
      </c>
      <c r="H524" s="195">
        <v>10.023999999999999</v>
      </c>
      <c r="I524" s="196"/>
      <c r="J524" s="197">
        <f>ROUND(I524*H524,2)</f>
        <v>0</v>
      </c>
      <c r="K524" s="193" t="s">
        <v>157</v>
      </c>
      <c r="L524" s="59"/>
      <c r="M524" s="198" t="s">
        <v>21</v>
      </c>
      <c r="N524" s="199" t="s">
        <v>42</v>
      </c>
      <c r="O524" s="40"/>
      <c r="P524" s="200">
        <f>O524*H524</f>
        <v>0</v>
      </c>
      <c r="Q524" s="200">
        <v>0</v>
      </c>
      <c r="R524" s="200">
        <f>Q524*H524</f>
        <v>0</v>
      </c>
      <c r="S524" s="200">
        <v>0</v>
      </c>
      <c r="T524" s="201">
        <f>S524*H524</f>
        <v>0</v>
      </c>
      <c r="AR524" s="22" t="s">
        <v>240</v>
      </c>
      <c r="AT524" s="22" t="s">
        <v>153</v>
      </c>
      <c r="AU524" s="22" t="s">
        <v>81</v>
      </c>
      <c r="AY524" s="22" t="s">
        <v>151</v>
      </c>
      <c r="BE524" s="202">
        <f>IF(N524="základní",J524,0)</f>
        <v>0</v>
      </c>
      <c r="BF524" s="202">
        <f>IF(N524="snížená",J524,0)</f>
        <v>0</v>
      </c>
      <c r="BG524" s="202">
        <f>IF(N524="zákl. přenesená",J524,0)</f>
        <v>0</v>
      </c>
      <c r="BH524" s="202">
        <f>IF(N524="sníž. přenesená",J524,0)</f>
        <v>0</v>
      </c>
      <c r="BI524" s="202">
        <f>IF(N524="nulová",J524,0)</f>
        <v>0</v>
      </c>
      <c r="BJ524" s="22" t="s">
        <v>79</v>
      </c>
      <c r="BK524" s="202">
        <f>ROUND(I524*H524,2)</f>
        <v>0</v>
      </c>
      <c r="BL524" s="22" t="s">
        <v>240</v>
      </c>
      <c r="BM524" s="22" t="s">
        <v>1057</v>
      </c>
    </row>
    <row r="525" spans="2:65" s="1" customFormat="1" ht="135">
      <c r="B525" s="39"/>
      <c r="C525" s="61"/>
      <c r="D525" s="203" t="s">
        <v>160</v>
      </c>
      <c r="E525" s="61"/>
      <c r="F525" s="204" t="s">
        <v>1058</v>
      </c>
      <c r="G525" s="61"/>
      <c r="H525" s="61"/>
      <c r="I525" s="161"/>
      <c r="J525" s="61"/>
      <c r="K525" s="61"/>
      <c r="L525" s="59"/>
      <c r="M525" s="205"/>
      <c r="N525" s="40"/>
      <c r="O525" s="40"/>
      <c r="P525" s="40"/>
      <c r="Q525" s="40"/>
      <c r="R525" s="40"/>
      <c r="S525" s="40"/>
      <c r="T525" s="76"/>
      <c r="AT525" s="22" t="s">
        <v>160</v>
      </c>
      <c r="AU525" s="22" t="s">
        <v>81</v>
      </c>
    </row>
    <row r="526" spans="2:65" s="10" customFormat="1" ht="29.85" customHeight="1">
      <c r="B526" s="174"/>
      <c r="C526" s="175"/>
      <c r="D526" s="188" t="s">
        <v>70</v>
      </c>
      <c r="E526" s="189" t="s">
        <v>1059</v>
      </c>
      <c r="F526" s="189" t="s">
        <v>1060</v>
      </c>
      <c r="G526" s="175"/>
      <c r="H526" s="175"/>
      <c r="I526" s="178"/>
      <c r="J526" s="190">
        <f>BK526</f>
        <v>0</v>
      </c>
      <c r="K526" s="175"/>
      <c r="L526" s="180"/>
      <c r="M526" s="181"/>
      <c r="N526" s="182"/>
      <c r="O526" s="182"/>
      <c r="P526" s="183">
        <f>SUM(P527:P539)</f>
        <v>0</v>
      </c>
      <c r="Q526" s="182"/>
      <c r="R526" s="183">
        <f>SUM(R527:R539)</f>
        <v>0.65289359999999996</v>
      </c>
      <c r="S526" s="182"/>
      <c r="T526" s="184">
        <f>SUM(T527:T539)</f>
        <v>0.78179799999999999</v>
      </c>
      <c r="AR526" s="185" t="s">
        <v>81</v>
      </c>
      <c r="AT526" s="186" t="s">
        <v>70</v>
      </c>
      <c r="AU526" s="186" t="s">
        <v>79</v>
      </c>
      <c r="AY526" s="185" t="s">
        <v>151</v>
      </c>
      <c r="BK526" s="187">
        <f>SUM(BK527:BK539)</f>
        <v>0</v>
      </c>
    </row>
    <row r="527" spans="2:65" s="1" customFormat="1" ht="20.45" customHeight="1">
      <c r="B527" s="39"/>
      <c r="C527" s="191" t="s">
        <v>1061</v>
      </c>
      <c r="D527" s="191" t="s">
        <v>153</v>
      </c>
      <c r="E527" s="192" t="s">
        <v>1062</v>
      </c>
      <c r="F527" s="193" t="s">
        <v>1063</v>
      </c>
      <c r="G527" s="194" t="s">
        <v>224</v>
      </c>
      <c r="H527" s="195">
        <v>9.4</v>
      </c>
      <c r="I527" s="196"/>
      <c r="J527" s="197">
        <f>ROUND(I527*H527,2)</f>
        <v>0</v>
      </c>
      <c r="K527" s="193" t="s">
        <v>157</v>
      </c>
      <c r="L527" s="59"/>
      <c r="M527" s="198" t="s">
        <v>21</v>
      </c>
      <c r="N527" s="199" t="s">
        <v>42</v>
      </c>
      <c r="O527" s="40"/>
      <c r="P527" s="200">
        <f>O527*H527</f>
        <v>0</v>
      </c>
      <c r="Q527" s="200">
        <v>0</v>
      </c>
      <c r="R527" s="200">
        <f>Q527*H527</f>
        <v>0</v>
      </c>
      <c r="S527" s="200">
        <v>8.3169999999999994E-2</v>
      </c>
      <c r="T527" s="201">
        <f>S527*H527</f>
        <v>0.78179799999999999</v>
      </c>
      <c r="AR527" s="22" t="s">
        <v>240</v>
      </c>
      <c r="AT527" s="22" t="s">
        <v>153</v>
      </c>
      <c r="AU527" s="22" t="s">
        <v>81</v>
      </c>
      <c r="AY527" s="22" t="s">
        <v>151</v>
      </c>
      <c r="BE527" s="202">
        <f>IF(N527="základní",J527,0)</f>
        <v>0</v>
      </c>
      <c r="BF527" s="202">
        <f>IF(N527="snížená",J527,0)</f>
        <v>0</v>
      </c>
      <c r="BG527" s="202">
        <f>IF(N527="zákl. přenesená",J527,0)</f>
        <v>0</v>
      </c>
      <c r="BH527" s="202">
        <f>IF(N527="sníž. přenesená",J527,0)</f>
        <v>0</v>
      </c>
      <c r="BI527" s="202">
        <f>IF(N527="nulová",J527,0)</f>
        <v>0</v>
      </c>
      <c r="BJ527" s="22" t="s">
        <v>79</v>
      </c>
      <c r="BK527" s="202">
        <f>ROUND(I527*H527,2)</f>
        <v>0</v>
      </c>
      <c r="BL527" s="22" t="s">
        <v>240</v>
      </c>
      <c r="BM527" s="22" t="s">
        <v>1064</v>
      </c>
    </row>
    <row r="528" spans="2:65" s="11" customFormat="1">
      <c r="B528" s="206"/>
      <c r="C528" s="207"/>
      <c r="D528" s="208" t="s">
        <v>162</v>
      </c>
      <c r="E528" s="209" t="s">
        <v>21</v>
      </c>
      <c r="F528" s="210" t="s">
        <v>1065</v>
      </c>
      <c r="G528" s="207"/>
      <c r="H528" s="211">
        <v>9.4</v>
      </c>
      <c r="I528" s="212"/>
      <c r="J528" s="207"/>
      <c r="K528" s="207"/>
      <c r="L528" s="213"/>
      <c r="M528" s="214"/>
      <c r="N528" s="215"/>
      <c r="O528" s="215"/>
      <c r="P528" s="215"/>
      <c r="Q528" s="215"/>
      <c r="R528" s="215"/>
      <c r="S528" s="215"/>
      <c r="T528" s="216"/>
      <c r="AT528" s="217" t="s">
        <v>162</v>
      </c>
      <c r="AU528" s="217" t="s">
        <v>81</v>
      </c>
      <c r="AV528" s="11" t="s">
        <v>81</v>
      </c>
      <c r="AW528" s="11" t="s">
        <v>35</v>
      </c>
      <c r="AX528" s="11" t="s">
        <v>79</v>
      </c>
      <c r="AY528" s="217" t="s">
        <v>151</v>
      </c>
    </row>
    <row r="529" spans="2:65" s="1" customFormat="1" ht="28.9" customHeight="1">
      <c r="B529" s="39"/>
      <c r="C529" s="191" t="s">
        <v>1066</v>
      </c>
      <c r="D529" s="191" t="s">
        <v>153</v>
      </c>
      <c r="E529" s="192" t="s">
        <v>1067</v>
      </c>
      <c r="F529" s="193" t="s">
        <v>1068</v>
      </c>
      <c r="G529" s="194" t="s">
        <v>224</v>
      </c>
      <c r="H529" s="195">
        <v>20.28</v>
      </c>
      <c r="I529" s="196"/>
      <c r="J529" s="197">
        <f>ROUND(I529*H529,2)</f>
        <v>0</v>
      </c>
      <c r="K529" s="193" t="s">
        <v>157</v>
      </c>
      <c r="L529" s="59"/>
      <c r="M529" s="198" t="s">
        <v>21</v>
      </c>
      <c r="N529" s="199" t="s">
        <v>42</v>
      </c>
      <c r="O529" s="40"/>
      <c r="P529" s="200">
        <f>O529*H529</f>
        <v>0</v>
      </c>
      <c r="Q529" s="200">
        <v>3.5000000000000001E-3</v>
      </c>
      <c r="R529" s="200">
        <f>Q529*H529</f>
        <v>7.0980000000000001E-2</v>
      </c>
      <c r="S529" s="200">
        <v>0</v>
      </c>
      <c r="T529" s="201">
        <f>S529*H529</f>
        <v>0</v>
      </c>
      <c r="AR529" s="22" t="s">
        <v>240</v>
      </c>
      <c r="AT529" s="22" t="s">
        <v>153</v>
      </c>
      <c r="AU529" s="22" t="s">
        <v>81</v>
      </c>
      <c r="AY529" s="22" t="s">
        <v>151</v>
      </c>
      <c r="BE529" s="202">
        <f>IF(N529="základní",J529,0)</f>
        <v>0</v>
      </c>
      <c r="BF529" s="202">
        <f>IF(N529="snížená",J529,0)</f>
        <v>0</v>
      </c>
      <c r="BG529" s="202">
        <f>IF(N529="zákl. přenesená",J529,0)</f>
        <v>0</v>
      </c>
      <c r="BH529" s="202">
        <f>IF(N529="sníž. přenesená",J529,0)</f>
        <v>0</v>
      </c>
      <c r="BI529" s="202">
        <f>IF(N529="nulová",J529,0)</f>
        <v>0</v>
      </c>
      <c r="BJ529" s="22" t="s">
        <v>79</v>
      </c>
      <c r="BK529" s="202">
        <f>ROUND(I529*H529,2)</f>
        <v>0</v>
      </c>
      <c r="BL529" s="22" t="s">
        <v>240</v>
      </c>
      <c r="BM529" s="22" t="s">
        <v>1069</v>
      </c>
    </row>
    <row r="530" spans="2:65" s="11" customFormat="1">
      <c r="B530" s="206"/>
      <c r="C530" s="207"/>
      <c r="D530" s="208" t="s">
        <v>162</v>
      </c>
      <c r="E530" s="209" t="s">
        <v>21</v>
      </c>
      <c r="F530" s="210" t="s">
        <v>1070</v>
      </c>
      <c r="G530" s="207"/>
      <c r="H530" s="211">
        <v>20.28</v>
      </c>
      <c r="I530" s="212"/>
      <c r="J530" s="207"/>
      <c r="K530" s="207"/>
      <c r="L530" s="213"/>
      <c r="M530" s="214"/>
      <c r="N530" s="215"/>
      <c r="O530" s="215"/>
      <c r="P530" s="215"/>
      <c r="Q530" s="215"/>
      <c r="R530" s="215"/>
      <c r="S530" s="215"/>
      <c r="T530" s="216"/>
      <c r="AT530" s="217" t="s">
        <v>162</v>
      </c>
      <c r="AU530" s="217" t="s">
        <v>81</v>
      </c>
      <c r="AV530" s="11" t="s">
        <v>81</v>
      </c>
      <c r="AW530" s="11" t="s">
        <v>35</v>
      </c>
      <c r="AX530" s="11" t="s">
        <v>79</v>
      </c>
      <c r="AY530" s="217" t="s">
        <v>151</v>
      </c>
    </row>
    <row r="531" spans="2:65" s="1" customFormat="1" ht="20.45" customHeight="1">
      <c r="B531" s="39"/>
      <c r="C531" s="234" t="s">
        <v>1071</v>
      </c>
      <c r="D531" s="234" t="s">
        <v>291</v>
      </c>
      <c r="E531" s="235" t="s">
        <v>1072</v>
      </c>
      <c r="F531" s="236" t="s">
        <v>1073</v>
      </c>
      <c r="G531" s="237" t="s">
        <v>224</v>
      </c>
      <c r="H531" s="238">
        <v>22.308</v>
      </c>
      <c r="I531" s="239"/>
      <c r="J531" s="240">
        <f>ROUND(I531*H531,2)</f>
        <v>0</v>
      </c>
      <c r="K531" s="236" t="s">
        <v>157</v>
      </c>
      <c r="L531" s="241"/>
      <c r="M531" s="242" t="s">
        <v>21</v>
      </c>
      <c r="N531" s="243" t="s">
        <v>42</v>
      </c>
      <c r="O531" s="40"/>
      <c r="P531" s="200">
        <f>O531*H531</f>
        <v>0</v>
      </c>
      <c r="Q531" s="200">
        <v>1.9199999999999998E-2</v>
      </c>
      <c r="R531" s="200">
        <f>Q531*H531</f>
        <v>0.42831359999999996</v>
      </c>
      <c r="S531" s="200">
        <v>0</v>
      </c>
      <c r="T531" s="201">
        <f>S531*H531</f>
        <v>0</v>
      </c>
      <c r="AR531" s="22" t="s">
        <v>333</v>
      </c>
      <c r="AT531" s="22" t="s">
        <v>291</v>
      </c>
      <c r="AU531" s="22" t="s">
        <v>81</v>
      </c>
      <c r="AY531" s="22" t="s">
        <v>151</v>
      </c>
      <c r="BE531" s="202">
        <f>IF(N531="základní",J531,0)</f>
        <v>0</v>
      </c>
      <c r="BF531" s="202">
        <f>IF(N531="snížená",J531,0)</f>
        <v>0</v>
      </c>
      <c r="BG531" s="202">
        <f>IF(N531="zákl. přenesená",J531,0)</f>
        <v>0</v>
      </c>
      <c r="BH531" s="202">
        <f>IF(N531="sníž. přenesená",J531,0)</f>
        <v>0</v>
      </c>
      <c r="BI531" s="202">
        <f>IF(N531="nulová",J531,0)</f>
        <v>0</v>
      </c>
      <c r="BJ531" s="22" t="s">
        <v>79</v>
      </c>
      <c r="BK531" s="202">
        <f>ROUND(I531*H531,2)</f>
        <v>0</v>
      </c>
      <c r="BL531" s="22" t="s">
        <v>240</v>
      </c>
      <c r="BM531" s="22" t="s">
        <v>1074</v>
      </c>
    </row>
    <row r="532" spans="2:65" s="11" customFormat="1">
      <c r="B532" s="206"/>
      <c r="C532" s="207"/>
      <c r="D532" s="208" t="s">
        <v>162</v>
      </c>
      <c r="E532" s="207"/>
      <c r="F532" s="210" t="s">
        <v>1075</v>
      </c>
      <c r="G532" s="207"/>
      <c r="H532" s="211">
        <v>22.308</v>
      </c>
      <c r="I532" s="212"/>
      <c r="J532" s="207"/>
      <c r="K532" s="207"/>
      <c r="L532" s="213"/>
      <c r="M532" s="214"/>
      <c r="N532" s="215"/>
      <c r="O532" s="215"/>
      <c r="P532" s="215"/>
      <c r="Q532" s="215"/>
      <c r="R532" s="215"/>
      <c r="S532" s="215"/>
      <c r="T532" s="216"/>
      <c r="AT532" s="217" t="s">
        <v>162</v>
      </c>
      <c r="AU532" s="217" t="s">
        <v>81</v>
      </c>
      <c r="AV532" s="11" t="s">
        <v>81</v>
      </c>
      <c r="AW532" s="11" t="s">
        <v>6</v>
      </c>
      <c r="AX532" s="11" t="s">
        <v>79</v>
      </c>
      <c r="AY532" s="217" t="s">
        <v>151</v>
      </c>
    </row>
    <row r="533" spans="2:65" s="1" customFormat="1" ht="20.45" customHeight="1">
      <c r="B533" s="39"/>
      <c r="C533" s="191" t="s">
        <v>1076</v>
      </c>
      <c r="D533" s="191" t="s">
        <v>153</v>
      </c>
      <c r="E533" s="192" t="s">
        <v>1077</v>
      </c>
      <c r="F533" s="193" t="s">
        <v>1078</v>
      </c>
      <c r="G533" s="194" t="s">
        <v>224</v>
      </c>
      <c r="H533" s="195">
        <v>19.2</v>
      </c>
      <c r="I533" s="196"/>
      <c r="J533" s="197">
        <f>ROUND(I533*H533,2)</f>
        <v>0</v>
      </c>
      <c r="K533" s="193" t="s">
        <v>157</v>
      </c>
      <c r="L533" s="59"/>
      <c r="M533" s="198" t="s">
        <v>21</v>
      </c>
      <c r="N533" s="199" t="s">
        <v>42</v>
      </c>
      <c r="O533" s="40"/>
      <c r="P533" s="200">
        <f>O533*H533</f>
        <v>0</v>
      </c>
      <c r="Q533" s="200">
        <v>2.9999999999999997E-4</v>
      </c>
      <c r="R533" s="200">
        <f>Q533*H533</f>
        <v>5.7599999999999995E-3</v>
      </c>
      <c r="S533" s="200">
        <v>0</v>
      </c>
      <c r="T533" s="201">
        <f>S533*H533</f>
        <v>0</v>
      </c>
      <c r="AR533" s="22" t="s">
        <v>240</v>
      </c>
      <c r="AT533" s="22" t="s">
        <v>153</v>
      </c>
      <c r="AU533" s="22" t="s">
        <v>81</v>
      </c>
      <c r="AY533" s="22" t="s">
        <v>151</v>
      </c>
      <c r="BE533" s="202">
        <f>IF(N533="základní",J533,0)</f>
        <v>0</v>
      </c>
      <c r="BF533" s="202">
        <f>IF(N533="snížená",J533,0)</f>
        <v>0</v>
      </c>
      <c r="BG533" s="202">
        <f>IF(N533="zákl. přenesená",J533,0)</f>
        <v>0</v>
      </c>
      <c r="BH533" s="202">
        <f>IF(N533="sníž. přenesená",J533,0)</f>
        <v>0</v>
      </c>
      <c r="BI533" s="202">
        <f>IF(N533="nulová",J533,0)</f>
        <v>0</v>
      </c>
      <c r="BJ533" s="22" t="s">
        <v>79</v>
      </c>
      <c r="BK533" s="202">
        <f>ROUND(I533*H533,2)</f>
        <v>0</v>
      </c>
      <c r="BL533" s="22" t="s">
        <v>240</v>
      </c>
      <c r="BM533" s="22" t="s">
        <v>1079</v>
      </c>
    </row>
    <row r="534" spans="2:65" s="1" customFormat="1" ht="54">
      <c r="B534" s="39"/>
      <c r="C534" s="61"/>
      <c r="D534" s="208" t="s">
        <v>160</v>
      </c>
      <c r="E534" s="61"/>
      <c r="F534" s="232" t="s">
        <v>1080</v>
      </c>
      <c r="G534" s="61"/>
      <c r="H534" s="61"/>
      <c r="I534" s="161"/>
      <c r="J534" s="61"/>
      <c r="K534" s="61"/>
      <c r="L534" s="59"/>
      <c r="M534" s="205"/>
      <c r="N534" s="40"/>
      <c r="O534" s="40"/>
      <c r="P534" s="40"/>
      <c r="Q534" s="40"/>
      <c r="R534" s="40"/>
      <c r="S534" s="40"/>
      <c r="T534" s="76"/>
      <c r="AT534" s="22" t="s">
        <v>160</v>
      </c>
      <c r="AU534" s="22" t="s">
        <v>81</v>
      </c>
    </row>
    <row r="535" spans="2:65" s="1" customFormat="1" ht="28.9" customHeight="1">
      <c r="B535" s="39"/>
      <c r="C535" s="191" t="s">
        <v>1081</v>
      </c>
      <c r="D535" s="191" t="s">
        <v>153</v>
      </c>
      <c r="E535" s="192" t="s">
        <v>1082</v>
      </c>
      <c r="F535" s="193" t="s">
        <v>1083</v>
      </c>
      <c r="G535" s="194" t="s">
        <v>224</v>
      </c>
      <c r="H535" s="195">
        <v>19.2</v>
      </c>
      <c r="I535" s="196"/>
      <c r="J535" s="197">
        <f>ROUND(I535*H535,2)</f>
        <v>0</v>
      </c>
      <c r="K535" s="193" t="s">
        <v>157</v>
      </c>
      <c r="L535" s="59"/>
      <c r="M535" s="198" t="s">
        <v>21</v>
      </c>
      <c r="N535" s="199" t="s">
        <v>42</v>
      </c>
      <c r="O535" s="40"/>
      <c r="P535" s="200">
        <f>O535*H535</f>
        <v>0</v>
      </c>
      <c r="Q535" s="200">
        <v>7.7000000000000002E-3</v>
      </c>
      <c r="R535" s="200">
        <f>Q535*H535</f>
        <v>0.14784</v>
      </c>
      <c r="S535" s="200">
        <v>0</v>
      </c>
      <c r="T535" s="201">
        <f>S535*H535</f>
        <v>0</v>
      </c>
      <c r="AR535" s="22" t="s">
        <v>240</v>
      </c>
      <c r="AT535" s="22" t="s">
        <v>153</v>
      </c>
      <c r="AU535" s="22" t="s">
        <v>81</v>
      </c>
      <c r="AY535" s="22" t="s">
        <v>151</v>
      </c>
      <c r="BE535" s="202">
        <f>IF(N535="základní",J535,0)</f>
        <v>0</v>
      </c>
      <c r="BF535" s="202">
        <f>IF(N535="snížená",J535,0)</f>
        <v>0</v>
      </c>
      <c r="BG535" s="202">
        <f>IF(N535="zákl. přenesená",J535,0)</f>
        <v>0</v>
      </c>
      <c r="BH535" s="202">
        <f>IF(N535="sníž. přenesená",J535,0)</f>
        <v>0</v>
      </c>
      <c r="BI535" s="202">
        <f>IF(N535="nulová",J535,0)</f>
        <v>0</v>
      </c>
      <c r="BJ535" s="22" t="s">
        <v>79</v>
      </c>
      <c r="BK535" s="202">
        <f>ROUND(I535*H535,2)</f>
        <v>0</v>
      </c>
      <c r="BL535" s="22" t="s">
        <v>240</v>
      </c>
      <c r="BM535" s="22" t="s">
        <v>1084</v>
      </c>
    </row>
    <row r="536" spans="2:65" s="1" customFormat="1" ht="40.5">
      <c r="B536" s="39"/>
      <c r="C536" s="61"/>
      <c r="D536" s="203" t="s">
        <v>160</v>
      </c>
      <c r="E536" s="61"/>
      <c r="F536" s="204" t="s">
        <v>1085</v>
      </c>
      <c r="G536" s="61"/>
      <c r="H536" s="61"/>
      <c r="I536" s="161"/>
      <c r="J536" s="61"/>
      <c r="K536" s="61"/>
      <c r="L536" s="59"/>
      <c r="M536" s="205"/>
      <c r="N536" s="40"/>
      <c r="O536" s="40"/>
      <c r="P536" s="40"/>
      <c r="Q536" s="40"/>
      <c r="R536" s="40"/>
      <c r="S536" s="40"/>
      <c r="T536" s="76"/>
      <c r="AT536" s="22" t="s">
        <v>160</v>
      </c>
      <c r="AU536" s="22" t="s">
        <v>81</v>
      </c>
    </row>
    <row r="537" spans="2:65" s="11" customFormat="1">
      <c r="B537" s="206"/>
      <c r="C537" s="207"/>
      <c r="D537" s="208" t="s">
        <v>162</v>
      </c>
      <c r="E537" s="209" t="s">
        <v>21</v>
      </c>
      <c r="F537" s="210" t="s">
        <v>1086</v>
      </c>
      <c r="G537" s="207"/>
      <c r="H537" s="211">
        <v>19.2</v>
      </c>
      <c r="I537" s="212"/>
      <c r="J537" s="207"/>
      <c r="K537" s="207"/>
      <c r="L537" s="213"/>
      <c r="M537" s="214"/>
      <c r="N537" s="215"/>
      <c r="O537" s="215"/>
      <c r="P537" s="215"/>
      <c r="Q537" s="215"/>
      <c r="R537" s="215"/>
      <c r="S537" s="215"/>
      <c r="T537" s="216"/>
      <c r="AT537" s="217" t="s">
        <v>162</v>
      </c>
      <c r="AU537" s="217" t="s">
        <v>81</v>
      </c>
      <c r="AV537" s="11" t="s">
        <v>81</v>
      </c>
      <c r="AW537" s="11" t="s">
        <v>35</v>
      </c>
      <c r="AX537" s="11" t="s">
        <v>79</v>
      </c>
      <c r="AY537" s="217" t="s">
        <v>151</v>
      </c>
    </row>
    <row r="538" spans="2:65" s="1" customFormat="1" ht="40.15" customHeight="1">
      <c r="B538" s="39"/>
      <c r="C538" s="191" t="s">
        <v>1087</v>
      </c>
      <c r="D538" s="191" t="s">
        <v>153</v>
      </c>
      <c r="E538" s="192" t="s">
        <v>1088</v>
      </c>
      <c r="F538" s="193" t="s">
        <v>1089</v>
      </c>
      <c r="G538" s="194" t="s">
        <v>190</v>
      </c>
      <c r="H538" s="195">
        <v>0.65300000000000002</v>
      </c>
      <c r="I538" s="196"/>
      <c r="J538" s="197">
        <f>ROUND(I538*H538,2)</f>
        <v>0</v>
      </c>
      <c r="K538" s="193" t="s">
        <v>157</v>
      </c>
      <c r="L538" s="59"/>
      <c r="M538" s="198" t="s">
        <v>21</v>
      </c>
      <c r="N538" s="199" t="s">
        <v>42</v>
      </c>
      <c r="O538" s="40"/>
      <c r="P538" s="200">
        <f>O538*H538</f>
        <v>0</v>
      </c>
      <c r="Q538" s="200">
        <v>0</v>
      </c>
      <c r="R538" s="200">
        <f>Q538*H538</f>
        <v>0</v>
      </c>
      <c r="S538" s="200">
        <v>0</v>
      </c>
      <c r="T538" s="201">
        <f>S538*H538</f>
        <v>0</v>
      </c>
      <c r="AR538" s="22" t="s">
        <v>240</v>
      </c>
      <c r="AT538" s="22" t="s">
        <v>153</v>
      </c>
      <c r="AU538" s="22" t="s">
        <v>81</v>
      </c>
      <c r="AY538" s="22" t="s">
        <v>151</v>
      </c>
      <c r="BE538" s="202">
        <f>IF(N538="základní",J538,0)</f>
        <v>0</v>
      </c>
      <c r="BF538" s="202">
        <f>IF(N538="snížená",J538,0)</f>
        <v>0</v>
      </c>
      <c r="BG538" s="202">
        <f>IF(N538="zákl. přenesená",J538,0)</f>
        <v>0</v>
      </c>
      <c r="BH538" s="202">
        <f>IF(N538="sníž. přenesená",J538,0)</f>
        <v>0</v>
      </c>
      <c r="BI538" s="202">
        <f>IF(N538="nulová",J538,0)</f>
        <v>0</v>
      </c>
      <c r="BJ538" s="22" t="s">
        <v>79</v>
      </c>
      <c r="BK538" s="202">
        <f>ROUND(I538*H538,2)</f>
        <v>0</v>
      </c>
      <c r="BL538" s="22" t="s">
        <v>240</v>
      </c>
      <c r="BM538" s="22" t="s">
        <v>1090</v>
      </c>
    </row>
    <row r="539" spans="2:65" s="1" customFormat="1" ht="135">
      <c r="B539" s="39"/>
      <c r="C539" s="61"/>
      <c r="D539" s="203" t="s">
        <v>160</v>
      </c>
      <c r="E539" s="61"/>
      <c r="F539" s="204" t="s">
        <v>698</v>
      </c>
      <c r="G539" s="61"/>
      <c r="H539" s="61"/>
      <c r="I539" s="161"/>
      <c r="J539" s="61"/>
      <c r="K539" s="61"/>
      <c r="L539" s="59"/>
      <c r="M539" s="205"/>
      <c r="N539" s="40"/>
      <c r="O539" s="40"/>
      <c r="P539" s="40"/>
      <c r="Q539" s="40"/>
      <c r="R539" s="40"/>
      <c r="S539" s="40"/>
      <c r="T539" s="76"/>
      <c r="AT539" s="22" t="s">
        <v>160</v>
      </c>
      <c r="AU539" s="22" t="s">
        <v>81</v>
      </c>
    </row>
    <row r="540" spans="2:65" s="10" customFormat="1" ht="29.85" customHeight="1">
      <c r="B540" s="174"/>
      <c r="C540" s="175"/>
      <c r="D540" s="188" t="s">
        <v>70</v>
      </c>
      <c r="E540" s="189" t="s">
        <v>1091</v>
      </c>
      <c r="F540" s="189" t="s">
        <v>1092</v>
      </c>
      <c r="G540" s="175"/>
      <c r="H540" s="175"/>
      <c r="I540" s="178"/>
      <c r="J540" s="190">
        <f>BK540</f>
        <v>0</v>
      </c>
      <c r="K540" s="175"/>
      <c r="L540" s="180"/>
      <c r="M540" s="181"/>
      <c r="N540" s="182"/>
      <c r="O540" s="182"/>
      <c r="P540" s="183">
        <f>SUM(P541:P542)</f>
        <v>0</v>
      </c>
      <c r="Q540" s="182"/>
      <c r="R540" s="183">
        <f>SUM(R541:R542)</f>
        <v>0.45923999999999998</v>
      </c>
      <c r="S540" s="182"/>
      <c r="T540" s="184">
        <f>SUM(T541:T542)</f>
        <v>0</v>
      </c>
      <c r="AR540" s="185" t="s">
        <v>81</v>
      </c>
      <c r="AT540" s="186" t="s">
        <v>70</v>
      </c>
      <c r="AU540" s="186" t="s">
        <v>79</v>
      </c>
      <c r="AY540" s="185" t="s">
        <v>151</v>
      </c>
      <c r="BK540" s="187">
        <f>SUM(BK541:BK542)</f>
        <v>0</v>
      </c>
    </row>
    <row r="541" spans="2:65" s="1" customFormat="1" ht="28.9" customHeight="1">
      <c r="B541" s="39"/>
      <c r="C541" s="191" t="s">
        <v>1093</v>
      </c>
      <c r="D541" s="191" t="s">
        <v>153</v>
      </c>
      <c r="E541" s="192" t="s">
        <v>1094</v>
      </c>
      <c r="F541" s="193" t="s">
        <v>1095</v>
      </c>
      <c r="G541" s="194" t="s">
        <v>224</v>
      </c>
      <c r="H541" s="195">
        <v>6</v>
      </c>
      <c r="I541" s="196"/>
      <c r="J541" s="197">
        <f>ROUND(I541*H541,2)</f>
        <v>0</v>
      </c>
      <c r="K541" s="193" t="s">
        <v>157</v>
      </c>
      <c r="L541" s="59"/>
      <c r="M541" s="198" t="s">
        <v>21</v>
      </c>
      <c r="N541" s="199" t="s">
        <v>42</v>
      </c>
      <c r="O541" s="40"/>
      <c r="P541" s="200">
        <f>O541*H541</f>
        <v>0</v>
      </c>
      <c r="Q541" s="200">
        <v>7.6539999999999997E-2</v>
      </c>
      <c r="R541" s="200">
        <f>Q541*H541</f>
        <v>0.45923999999999998</v>
      </c>
      <c r="S541" s="200">
        <v>0</v>
      </c>
      <c r="T541" s="201">
        <f>S541*H541</f>
        <v>0</v>
      </c>
      <c r="AR541" s="22" t="s">
        <v>240</v>
      </c>
      <c r="AT541" s="22" t="s">
        <v>153</v>
      </c>
      <c r="AU541" s="22" t="s">
        <v>81</v>
      </c>
      <c r="AY541" s="22" t="s">
        <v>151</v>
      </c>
      <c r="BE541" s="202">
        <f>IF(N541="základní",J541,0)</f>
        <v>0</v>
      </c>
      <c r="BF541" s="202">
        <f>IF(N541="snížená",J541,0)</f>
        <v>0</v>
      </c>
      <c r="BG541" s="202">
        <f>IF(N541="zákl. přenesená",J541,0)</f>
        <v>0</v>
      </c>
      <c r="BH541" s="202">
        <f>IF(N541="sníž. přenesená",J541,0)</f>
        <v>0</v>
      </c>
      <c r="BI541" s="202">
        <f>IF(N541="nulová",J541,0)</f>
        <v>0</v>
      </c>
      <c r="BJ541" s="22" t="s">
        <v>79</v>
      </c>
      <c r="BK541" s="202">
        <f>ROUND(I541*H541,2)</f>
        <v>0</v>
      </c>
      <c r="BL541" s="22" t="s">
        <v>240</v>
      </c>
      <c r="BM541" s="22" t="s">
        <v>1096</v>
      </c>
    </row>
    <row r="542" spans="2:65" s="1" customFormat="1" ht="40.5">
      <c r="B542" s="39"/>
      <c r="C542" s="61"/>
      <c r="D542" s="203" t="s">
        <v>160</v>
      </c>
      <c r="E542" s="61"/>
      <c r="F542" s="204" t="s">
        <v>1097</v>
      </c>
      <c r="G542" s="61"/>
      <c r="H542" s="61"/>
      <c r="I542" s="161"/>
      <c r="J542" s="61"/>
      <c r="K542" s="61"/>
      <c r="L542" s="59"/>
      <c r="M542" s="205"/>
      <c r="N542" s="40"/>
      <c r="O542" s="40"/>
      <c r="P542" s="40"/>
      <c r="Q542" s="40"/>
      <c r="R542" s="40"/>
      <c r="S542" s="40"/>
      <c r="T542" s="76"/>
      <c r="AT542" s="22" t="s">
        <v>160</v>
      </c>
      <c r="AU542" s="22" t="s">
        <v>81</v>
      </c>
    </row>
    <row r="543" spans="2:65" s="10" customFormat="1" ht="29.85" customHeight="1">
      <c r="B543" s="174"/>
      <c r="C543" s="175"/>
      <c r="D543" s="188" t="s">
        <v>70</v>
      </c>
      <c r="E543" s="189" t="s">
        <v>1098</v>
      </c>
      <c r="F543" s="189" t="s">
        <v>1099</v>
      </c>
      <c r="G543" s="175"/>
      <c r="H543" s="175"/>
      <c r="I543" s="178"/>
      <c r="J543" s="190">
        <f>BK543</f>
        <v>0</v>
      </c>
      <c r="K543" s="175"/>
      <c r="L543" s="180"/>
      <c r="M543" s="181"/>
      <c r="N543" s="182"/>
      <c r="O543" s="182"/>
      <c r="P543" s="183">
        <f>SUM(P544:P551)</f>
        <v>0</v>
      </c>
      <c r="Q543" s="182"/>
      <c r="R543" s="183">
        <f>SUM(R544:R551)</f>
        <v>5.3922499999999998E-2</v>
      </c>
      <c r="S543" s="182"/>
      <c r="T543" s="184">
        <f>SUM(T544:T551)</f>
        <v>2.4E-2</v>
      </c>
      <c r="AR543" s="185" t="s">
        <v>81</v>
      </c>
      <c r="AT543" s="186" t="s">
        <v>70</v>
      </c>
      <c r="AU543" s="186" t="s">
        <v>79</v>
      </c>
      <c r="AY543" s="185" t="s">
        <v>151</v>
      </c>
      <c r="BK543" s="187">
        <f>SUM(BK544:BK551)</f>
        <v>0</v>
      </c>
    </row>
    <row r="544" spans="2:65" s="1" customFormat="1" ht="28.9" customHeight="1">
      <c r="B544" s="39"/>
      <c r="C544" s="191" t="s">
        <v>1100</v>
      </c>
      <c r="D544" s="191" t="s">
        <v>153</v>
      </c>
      <c r="E544" s="192" t="s">
        <v>1101</v>
      </c>
      <c r="F544" s="193" t="s">
        <v>1102</v>
      </c>
      <c r="G544" s="194" t="s">
        <v>224</v>
      </c>
      <c r="H544" s="195">
        <v>10.625</v>
      </c>
      <c r="I544" s="196"/>
      <c r="J544" s="197">
        <f>ROUND(I544*H544,2)</f>
        <v>0</v>
      </c>
      <c r="K544" s="193" t="s">
        <v>157</v>
      </c>
      <c r="L544" s="59"/>
      <c r="M544" s="198" t="s">
        <v>21</v>
      </c>
      <c r="N544" s="199" t="s">
        <v>42</v>
      </c>
      <c r="O544" s="40"/>
      <c r="P544" s="200">
        <f>O544*H544</f>
        <v>0</v>
      </c>
      <c r="Q544" s="200">
        <v>4.4999999999999997E-3</v>
      </c>
      <c r="R544" s="200">
        <f>Q544*H544</f>
        <v>4.7812499999999994E-2</v>
      </c>
      <c r="S544" s="200">
        <v>0</v>
      </c>
      <c r="T544" s="201">
        <f>S544*H544</f>
        <v>0</v>
      </c>
      <c r="AR544" s="22" t="s">
        <v>240</v>
      </c>
      <c r="AT544" s="22" t="s">
        <v>153</v>
      </c>
      <c r="AU544" s="22" t="s">
        <v>81</v>
      </c>
      <c r="AY544" s="22" t="s">
        <v>151</v>
      </c>
      <c r="BE544" s="202">
        <f>IF(N544="základní",J544,0)</f>
        <v>0</v>
      </c>
      <c r="BF544" s="202">
        <f>IF(N544="snížená",J544,0)</f>
        <v>0</v>
      </c>
      <c r="BG544" s="202">
        <f>IF(N544="zákl. přenesená",J544,0)</f>
        <v>0</v>
      </c>
      <c r="BH544" s="202">
        <f>IF(N544="sníž. přenesená",J544,0)</f>
        <v>0</v>
      </c>
      <c r="BI544" s="202">
        <f>IF(N544="nulová",J544,0)</f>
        <v>0</v>
      </c>
      <c r="BJ544" s="22" t="s">
        <v>79</v>
      </c>
      <c r="BK544" s="202">
        <f>ROUND(I544*H544,2)</f>
        <v>0</v>
      </c>
      <c r="BL544" s="22" t="s">
        <v>240</v>
      </c>
      <c r="BM544" s="22" t="s">
        <v>1103</v>
      </c>
    </row>
    <row r="545" spans="2:65" s="1" customFormat="1" ht="67.5">
      <c r="B545" s="39"/>
      <c r="C545" s="61"/>
      <c r="D545" s="208" t="s">
        <v>160</v>
      </c>
      <c r="E545" s="61"/>
      <c r="F545" s="232" t="s">
        <v>1104</v>
      </c>
      <c r="G545" s="61"/>
      <c r="H545" s="61"/>
      <c r="I545" s="161"/>
      <c r="J545" s="61"/>
      <c r="K545" s="61"/>
      <c r="L545" s="59"/>
      <c r="M545" s="205"/>
      <c r="N545" s="40"/>
      <c r="O545" s="40"/>
      <c r="P545" s="40"/>
      <c r="Q545" s="40"/>
      <c r="R545" s="40"/>
      <c r="S545" s="40"/>
      <c r="T545" s="76"/>
      <c r="AT545" s="22" t="s">
        <v>160</v>
      </c>
      <c r="AU545" s="22" t="s">
        <v>81</v>
      </c>
    </row>
    <row r="546" spans="2:65" s="1" customFormat="1" ht="20.45" customHeight="1">
      <c r="B546" s="39"/>
      <c r="C546" s="191" t="s">
        <v>1105</v>
      </c>
      <c r="D546" s="191" t="s">
        <v>153</v>
      </c>
      <c r="E546" s="192" t="s">
        <v>1106</v>
      </c>
      <c r="F546" s="193" t="s">
        <v>1107</v>
      </c>
      <c r="G546" s="194" t="s">
        <v>224</v>
      </c>
      <c r="H546" s="195">
        <v>9.6</v>
      </c>
      <c r="I546" s="196"/>
      <c r="J546" s="197">
        <f>ROUND(I546*H546,2)</f>
        <v>0</v>
      </c>
      <c r="K546" s="193" t="s">
        <v>157</v>
      </c>
      <c r="L546" s="59"/>
      <c r="M546" s="198" t="s">
        <v>21</v>
      </c>
      <c r="N546" s="199" t="s">
        <v>42</v>
      </c>
      <c r="O546" s="40"/>
      <c r="P546" s="200">
        <f>O546*H546</f>
        <v>0</v>
      </c>
      <c r="Q546" s="200">
        <v>0</v>
      </c>
      <c r="R546" s="200">
        <f>Q546*H546</f>
        <v>0</v>
      </c>
      <c r="S546" s="200">
        <v>2.5000000000000001E-3</v>
      </c>
      <c r="T546" s="201">
        <f>S546*H546</f>
        <v>2.4E-2</v>
      </c>
      <c r="AR546" s="22" t="s">
        <v>240</v>
      </c>
      <c r="AT546" s="22" t="s">
        <v>153</v>
      </c>
      <c r="AU546" s="22" t="s">
        <v>81</v>
      </c>
      <c r="AY546" s="22" t="s">
        <v>151</v>
      </c>
      <c r="BE546" s="202">
        <f>IF(N546="základní",J546,0)</f>
        <v>0</v>
      </c>
      <c r="BF546" s="202">
        <f>IF(N546="snížená",J546,0)</f>
        <v>0</v>
      </c>
      <c r="BG546" s="202">
        <f>IF(N546="zákl. přenesená",J546,0)</f>
        <v>0</v>
      </c>
      <c r="BH546" s="202">
        <f>IF(N546="sníž. přenesená",J546,0)</f>
        <v>0</v>
      </c>
      <c r="BI546" s="202">
        <f>IF(N546="nulová",J546,0)</f>
        <v>0</v>
      </c>
      <c r="BJ546" s="22" t="s">
        <v>79</v>
      </c>
      <c r="BK546" s="202">
        <f>ROUND(I546*H546,2)</f>
        <v>0</v>
      </c>
      <c r="BL546" s="22" t="s">
        <v>240</v>
      </c>
      <c r="BM546" s="22" t="s">
        <v>1108</v>
      </c>
    </row>
    <row r="547" spans="2:65" s="11" customFormat="1">
      <c r="B547" s="206"/>
      <c r="C547" s="207"/>
      <c r="D547" s="208" t="s">
        <v>162</v>
      </c>
      <c r="E547" s="209" t="s">
        <v>21</v>
      </c>
      <c r="F547" s="210" t="s">
        <v>1109</v>
      </c>
      <c r="G547" s="207"/>
      <c r="H547" s="211">
        <v>9.6</v>
      </c>
      <c r="I547" s="212"/>
      <c r="J547" s="207"/>
      <c r="K547" s="207"/>
      <c r="L547" s="213"/>
      <c r="M547" s="214"/>
      <c r="N547" s="215"/>
      <c r="O547" s="215"/>
      <c r="P547" s="215"/>
      <c r="Q547" s="215"/>
      <c r="R547" s="215"/>
      <c r="S547" s="215"/>
      <c r="T547" s="216"/>
      <c r="AT547" s="217" t="s">
        <v>162</v>
      </c>
      <c r="AU547" s="217" t="s">
        <v>81</v>
      </c>
      <c r="AV547" s="11" t="s">
        <v>81</v>
      </c>
      <c r="AW547" s="11" t="s">
        <v>35</v>
      </c>
      <c r="AX547" s="11" t="s">
        <v>79</v>
      </c>
      <c r="AY547" s="217" t="s">
        <v>151</v>
      </c>
    </row>
    <row r="548" spans="2:65" s="1" customFormat="1" ht="20.45" customHeight="1">
      <c r="B548" s="39"/>
      <c r="C548" s="191" t="s">
        <v>1110</v>
      </c>
      <c r="D548" s="191" t="s">
        <v>153</v>
      </c>
      <c r="E548" s="192" t="s">
        <v>1111</v>
      </c>
      <c r="F548" s="193" t="s">
        <v>1112</v>
      </c>
      <c r="G548" s="194" t="s">
        <v>405</v>
      </c>
      <c r="H548" s="195">
        <v>25</v>
      </c>
      <c r="I548" s="196"/>
      <c r="J548" s="197">
        <f>ROUND(I548*H548,2)</f>
        <v>0</v>
      </c>
      <c r="K548" s="193" t="s">
        <v>157</v>
      </c>
      <c r="L548" s="59"/>
      <c r="M548" s="198" t="s">
        <v>21</v>
      </c>
      <c r="N548" s="199" t="s">
        <v>42</v>
      </c>
      <c r="O548" s="40"/>
      <c r="P548" s="200">
        <f>O548*H548</f>
        <v>0</v>
      </c>
      <c r="Q548" s="200">
        <v>2.0000000000000002E-5</v>
      </c>
      <c r="R548" s="200">
        <f>Q548*H548</f>
        <v>5.0000000000000001E-4</v>
      </c>
      <c r="S548" s="200">
        <v>0</v>
      </c>
      <c r="T548" s="201">
        <f>S548*H548</f>
        <v>0</v>
      </c>
      <c r="AR548" s="22" t="s">
        <v>240</v>
      </c>
      <c r="AT548" s="22" t="s">
        <v>153</v>
      </c>
      <c r="AU548" s="22" t="s">
        <v>81</v>
      </c>
      <c r="AY548" s="22" t="s">
        <v>151</v>
      </c>
      <c r="BE548" s="202">
        <f>IF(N548="základní",J548,0)</f>
        <v>0</v>
      </c>
      <c r="BF548" s="202">
        <f>IF(N548="snížená",J548,0)</f>
        <v>0</v>
      </c>
      <c r="BG548" s="202">
        <f>IF(N548="zákl. přenesená",J548,0)</f>
        <v>0</v>
      </c>
      <c r="BH548" s="202">
        <f>IF(N548="sníž. přenesená",J548,0)</f>
        <v>0</v>
      </c>
      <c r="BI548" s="202">
        <f>IF(N548="nulová",J548,0)</f>
        <v>0</v>
      </c>
      <c r="BJ548" s="22" t="s">
        <v>79</v>
      </c>
      <c r="BK548" s="202">
        <f>ROUND(I548*H548,2)</f>
        <v>0</v>
      </c>
      <c r="BL548" s="22" t="s">
        <v>240</v>
      </c>
      <c r="BM548" s="22" t="s">
        <v>1113</v>
      </c>
    </row>
    <row r="549" spans="2:65" s="1" customFormat="1" ht="20.45" customHeight="1">
      <c r="B549" s="39"/>
      <c r="C549" s="234" t="s">
        <v>1114</v>
      </c>
      <c r="D549" s="234" t="s">
        <v>291</v>
      </c>
      <c r="E549" s="235" t="s">
        <v>1115</v>
      </c>
      <c r="F549" s="236" t="s">
        <v>1116</v>
      </c>
      <c r="G549" s="237" t="s">
        <v>405</v>
      </c>
      <c r="H549" s="238">
        <v>25.5</v>
      </c>
      <c r="I549" s="239"/>
      <c r="J549" s="240">
        <f>ROUND(I549*H549,2)</f>
        <v>0</v>
      </c>
      <c r="K549" s="236" t="s">
        <v>157</v>
      </c>
      <c r="L549" s="241"/>
      <c r="M549" s="242" t="s">
        <v>21</v>
      </c>
      <c r="N549" s="243" t="s">
        <v>42</v>
      </c>
      <c r="O549" s="40"/>
      <c r="P549" s="200">
        <f>O549*H549</f>
        <v>0</v>
      </c>
      <c r="Q549" s="200">
        <v>2.2000000000000001E-4</v>
      </c>
      <c r="R549" s="200">
        <f>Q549*H549</f>
        <v>5.6100000000000004E-3</v>
      </c>
      <c r="S549" s="200">
        <v>0</v>
      </c>
      <c r="T549" s="201">
        <f>S549*H549</f>
        <v>0</v>
      </c>
      <c r="AR549" s="22" t="s">
        <v>333</v>
      </c>
      <c r="AT549" s="22" t="s">
        <v>291</v>
      </c>
      <c r="AU549" s="22" t="s">
        <v>81</v>
      </c>
      <c r="AY549" s="22" t="s">
        <v>151</v>
      </c>
      <c r="BE549" s="202">
        <f>IF(N549="základní",J549,0)</f>
        <v>0</v>
      </c>
      <c r="BF549" s="202">
        <f>IF(N549="snížená",J549,0)</f>
        <v>0</v>
      </c>
      <c r="BG549" s="202">
        <f>IF(N549="zákl. přenesená",J549,0)</f>
        <v>0</v>
      </c>
      <c r="BH549" s="202">
        <f>IF(N549="sníž. přenesená",J549,0)</f>
        <v>0</v>
      </c>
      <c r="BI549" s="202">
        <f>IF(N549="nulová",J549,0)</f>
        <v>0</v>
      </c>
      <c r="BJ549" s="22" t="s">
        <v>79</v>
      </c>
      <c r="BK549" s="202">
        <f>ROUND(I549*H549,2)</f>
        <v>0</v>
      </c>
      <c r="BL549" s="22" t="s">
        <v>240</v>
      </c>
      <c r="BM549" s="22" t="s">
        <v>1117</v>
      </c>
    </row>
    <row r="550" spans="2:65" s="11" customFormat="1">
      <c r="B550" s="206"/>
      <c r="C550" s="207"/>
      <c r="D550" s="208" t="s">
        <v>162</v>
      </c>
      <c r="E550" s="207"/>
      <c r="F550" s="210" t="s">
        <v>1118</v>
      </c>
      <c r="G550" s="207"/>
      <c r="H550" s="211">
        <v>25.5</v>
      </c>
      <c r="I550" s="212"/>
      <c r="J550" s="207"/>
      <c r="K550" s="207"/>
      <c r="L550" s="213"/>
      <c r="M550" s="214"/>
      <c r="N550" s="215"/>
      <c r="O550" s="215"/>
      <c r="P550" s="215"/>
      <c r="Q550" s="215"/>
      <c r="R550" s="215"/>
      <c r="S550" s="215"/>
      <c r="T550" s="216"/>
      <c r="AT550" s="217" t="s">
        <v>162</v>
      </c>
      <c r="AU550" s="217" t="s">
        <v>81</v>
      </c>
      <c r="AV550" s="11" t="s">
        <v>81</v>
      </c>
      <c r="AW550" s="11" t="s">
        <v>6</v>
      </c>
      <c r="AX550" s="11" t="s">
        <v>79</v>
      </c>
      <c r="AY550" s="217" t="s">
        <v>151</v>
      </c>
    </row>
    <row r="551" spans="2:65" s="1" customFormat="1" ht="20.45" customHeight="1">
      <c r="B551" s="39"/>
      <c r="C551" s="191" t="s">
        <v>1119</v>
      </c>
      <c r="D551" s="191" t="s">
        <v>153</v>
      </c>
      <c r="E551" s="192" t="s">
        <v>1120</v>
      </c>
      <c r="F551" s="193" t="s">
        <v>1121</v>
      </c>
      <c r="G551" s="194" t="s">
        <v>224</v>
      </c>
      <c r="H551" s="195">
        <v>9.6</v>
      </c>
      <c r="I551" s="196"/>
      <c r="J551" s="197">
        <f>ROUND(I551*H551,2)</f>
        <v>0</v>
      </c>
      <c r="K551" s="193" t="s">
        <v>157</v>
      </c>
      <c r="L551" s="59"/>
      <c r="M551" s="198" t="s">
        <v>21</v>
      </c>
      <c r="N551" s="199" t="s">
        <v>42</v>
      </c>
      <c r="O551" s="40"/>
      <c r="P551" s="200">
        <f>O551*H551</f>
        <v>0</v>
      </c>
      <c r="Q551" s="200">
        <v>0</v>
      </c>
      <c r="R551" s="200">
        <f>Q551*H551</f>
        <v>0</v>
      </c>
      <c r="S551" s="200">
        <v>0</v>
      </c>
      <c r="T551" s="201">
        <f>S551*H551</f>
        <v>0</v>
      </c>
      <c r="AR551" s="22" t="s">
        <v>240</v>
      </c>
      <c r="AT551" s="22" t="s">
        <v>153</v>
      </c>
      <c r="AU551" s="22" t="s">
        <v>81</v>
      </c>
      <c r="AY551" s="22" t="s">
        <v>151</v>
      </c>
      <c r="BE551" s="202">
        <f>IF(N551="základní",J551,0)</f>
        <v>0</v>
      </c>
      <c r="BF551" s="202">
        <f>IF(N551="snížená",J551,0)</f>
        <v>0</v>
      </c>
      <c r="BG551" s="202">
        <f>IF(N551="zákl. přenesená",J551,0)</f>
        <v>0</v>
      </c>
      <c r="BH551" s="202">
        <f>IF(N551="sníž. přenesená",J551,0)</f>
        <v>0</v>
      </c>
      <c r="BI551" s="202">
        <f>IF(N551="nulová",J551,0)</f>
        <v>0</v>
      </c>
      <c r="BJ551" s="22" t="s">
        <v>79</v>
      </c>
      <c r="BK551" s="202">
        <f>ROUND(I551*H551,2)</f>
        <v>0</v>
      </c>
      <c r="BL551" s="22" t="s">
        <v>240</v>
      </c>
      <c r="BM551" s="22" t="s">
        <v>1122</v>
      </c>
    </row>
    <row r="552" spans="2:65" s="10" customFormat="1" ht="29.85" customHeight="1">
      <c r="B552" s="174"/>
      <c r="C552" s="175"/>
      <c r="D552" s="188" t="s">
        <v>70</v>
      </c>
      <c r="E552" s="189" t="s">
        <v>1123</v>
      </c>
      <c r="F552" s="189" t="s">
        <v>1124</v>
      </c>
      <c r="G552" s="175"/>
      <c r="H552" s="175"/>
      <c r="I552" s="178"/>
      <c r="J552" s="190">
        <f>BK552</f>
        <v>0</v>
      </c>
      <c r="K552" s="175"/>
      <c r="L552" s="180"/>
      <c r="M552" s="181"/>
      <c r="N552" s="182"/>
      <c r="O552" s="182"/>
      <c r="P552" s="183">
        <f>SUM(P553:P569)</f>
        <v>0</v>
      </c>
      <c r="Q552" s="182"/>
      <c r="R552" s="183">
        <f>SUM(R553:R569)</f>
        <v>0.97639539999999991</v>
      </c>
      <c r="S552" s="182"/>
      <c r="T552" s="184">
        <f>SUM(T553:T569)</f>
        <v>0</v>
      </c>
      <c r="AR552" s="185" t="s">
        <v>81</v>
      </c>
      <c r="AT552" s="186" t="s">
        <v>70</v>
      </c>
      <c r="AU552" s="186" t="s">
        <v>79</v>
      </c>
      <c r="AY552" s="185" t="s">
        <v>151</v>
      </c>
      <c r="BK552" s="187">
        <f>SUM(BK553:BK569)</f>
        <v>0</v>
      </c>
    </row>
    <row r="553" spans="2:65" s="1" customFormat="1" ht="28.9" customHeight="1">
      <c r="B553" s="39"/>
      <c r="C553" s="191" t="s">
        <v>1125</v>
      </c>
      <c r="D553" s="191" t="s">
        <v>153</v>
      </c>
      <c r="E553" s="192" t="s">
        <v>1126</v>
      </c>
      <c r="F553" s="193" t="s">
        <v>1127</v>
      </c>
      <c r="G553" s="194" t="s">
        <v>224</v>
      </c>
      <c r="H553" s="195">
        <v>56.167999999999999</v>
      </c>
      <c r="I553" s="196"/>
      <c r="J553" s="197">
        <f>ROUND(I553*H553,2)</f>
        <v>0</v>
      </c>
      <c r="K553" s="193" t="s">
        <v>157</v>
      </c>
      <c r="L553" s="59"/>
      <c r="M553" s="198" t="s">
        <v>21</v>
      </c>
      <c r="N553" s="199" t="s">
        <v>42</v>
      </c>
      <c r="O553" s="40"/>
      <c r="P553" s="200">
        <f>O553*H553</f>
        <v>0</v>
      </c>
      <c r="Q553" s="200">
        <v>3.0000000000000001E-3</v>
      </c>
      <c r="R553" s="200">
        <f>Q553*H553</f>
        <v>0.16850400000000001</v>
      </c>
      <c r="S553" s="200">
        <v>0</v>
      </c>
      <c r="T553" s="201">
        <f>S553*H553</f>
        <v>0</v>
      </c>
      <c r="AR553" s="22" t="s">
        <v>240</v>
      </c>
      <c r="AT553" s="22" t="s">
        <v>153</v>
      </c>
      <c r="AU553" s="22" t="s">
        <v>81</v>
      </c>
      <c r="AY553" s="22" t="s">
        <v>151</v>
      </c>
      <c r="BE553" s="202">
        <f>IF(N553="základní",J553,0)</f>
        <v>0</v>
      </c>
      <c r="BF553" s="202">
        <f>IF(N553="snížená",J553,0)</f>
        <v>0</v>
      </c>
      <c r="BG553" s="202">
        <f>IF(N553="zákl. přenesená",J553,0)</f>
        <v>0</v>
      </c>
      <c r="BH553" s="202">
        <f>IF(N553="sníž. přenesená",J553,0)</f>
        <v>0</v>
      </c>
      <c r="BI553" s="202">
        <f>IF(N553="nulová",J553,0)</f>
        <v>0</v>
      </c>
      <c r="BJ553" s="22" t="s">
        <v>79</v>
      </c>
      <c r="BK553" s="202">
        <f>ROUND(I553*H553,2)</f>
        <v>0</v>
      </c>
      <c r="BL553" s="22" t="s">
        <v>240</v>
      </c>
      <c r="BM553" s="22" t="s">
        <v>1128</v>
      </c>
    </row>
    <row r="554" spans="2:65" s="11" customFormat="1">
      <c r="B554" s="206"/>
      <c r="C554" s="207"/>
      <c r="D554" s="203" t="s">
        <v>162</v>
      </c>
      <c r="E554" s="218" t="s">
        <v>21</v>
      </c>
      <c r="F554" s="219" t="s">
        <v>1129</v>
      </c>
      <c r="G554" s="207"/>
      <c r="H554" s="220">
        <v>27.34</v>
      </c>
      <c r="I554" s="212"/>
      <c r="J554" s="207"/>
      <c r="K554" s="207"/>
      <c r="L554" s="213"/>
      <c r="M554" s="214"/>
      <c r="N554" s="215"/>
      <c r="O554" s="215"/>
      <c r="P554" s="215"/>
      <c r="Q554" s="215"/>
      <c r="R554" s="215"/>
      <c r="S554" s="215"/>
      <c r="T554" s="216"/>
      <c r="AT554" s="217" t="s">
        <v>162</v>
      </c>
      <c r="AU554" s="217" t="s">
        <v>81</v>
      </c>
      <c r="AV554" s="11" t="s">
        <v>81</v>
      </c>
      <c r="AW554" s="11" t="s">
        <v>35</v>
      </c>
      <c r="AX554" s="11" t="s">
        <v>71</v>
      </c>
      <c r="AY554" s="217" t="s">
        <v>151</v>
      </c>
    </row>
    <row r="555" spans="2:65" s="11" customFormat="1">
      <c r="B555" s="206"/>
      <c r="C555" s="207"/>
      <c r="D555" s="203" t="s">
        <v>162</v>
      </c>
      <c r="E555" s="218" t="s">
        <v>21</v>
      </c>
      <c r="F555" s="219" t="s">
        <v>1130</v>
      </c>
      <c r="G555" s="207"/>
      <c r="H555" s="220">
        <v>1.6</v>
      </c>
      <c r="I555" s="212"/>
      <c r="J555" s="207"/>
      <c r="K555" s="207"/>
      <c r="L555" s="213"/>
      <c r="M555" s="214"/>
      <c r="N555" s="215"/>
      <c r="O555" s="215"/>
      <c r="P555" s="215"/>
      <c r="Q555" s="215"/>
      <c r="R555" s="215"/>
      <c r="S555" s="215"/>
      <c r="T555" s="216"/>
      <c r="AT555" s="217" t="s">
        <v>162</v>
      </c>
      <c r="AU555" s="217" t="s">
        <v>81</v>
      </c>
      <c r="AV555" s="11" t="s">
        <v>81</v>
      </c>
      <c r="AW555" s="11" t="s">
        <v>35</v>
      </c>
      <c r="AX555" s="11" t="s">
        <v>71</v>
      </c>
      <c r="AY555" s="217" t="s">
        <v>151</v>
      </c>
    </row>
    <row r="556" spans="2:65" s="11" customFormat="1">
      <c r="B556" s="206"/>
      <c r="C556" s="207"/>
      <c r="D556" s="203" t="s">
        <v>162</v>
      </c>
      <c r="E556" s="218" t="s">
        <v>21</v>
      </c>
      <c r="F556" s="219" t="s">
        <v>1131</v>
      </c>
      <c r="G556" s="207"/>
      <c r="H556" s="220">
        <v>27.228000000000002</v>
      </c>
      <c r="I556" s="212"/>
      <c r="J556" s="207"/>
      <c r="K556" s="207"/>
      <c r="L556" s="213"/>
      <c r="M556" s="214"/>
      <c r="N556" s="215"/>
      <c r="O556" s="215"/>
      <c r="P556" s="215"/>
      <c r="Q556" s="215"/>
      <c r="R556" s="215"/>
      <c r="S556" s="215"/>
      <c r="T556" s="216"/>
      <c r="AT556" s="217" t="s">
        <v>162</v>
      </c>
      <c r="AU556" s="217" t="s">
        <v>81</v>
      </c>
      <c r="AV556" s="11" t="s">
        <v>81</v>
      </c>
      <c r="AW556" s="11" t="s">
        <v>35</v>
      </c>
      <c r="AX556" s="11" t="s">
        <v>71</v>
      </c>
      <c r="AY556" s="217" t="s">
        <v>151</v>
      </c>
    </row>
    <row r="557" spans="2:65" s="12" customFormat="1">
      <c r="B557" s="221"/>
      <c r="C557" s="222"/>
      <c r="D557" s="208" t="s">
        <v>162</v>
      </c>
      <c r="E557" s="223" t="s">
        <v>21</v>
      </c>
      <c r="F557" s="224" t="s">
        <v>170</v>
      </c>
      <c r="G557" s="222"/>
      <c r="H557" s="225">
        <v>56.167999999999999</v>
      </c>
      <c r="I557" s="226"/>
      <c r="J557" s="222"/>
      <c r="K557" s="222"/>
      <c r="L557" s="227"/>
      <c r="M557" s="228"/>
      <c r="N557" s="229"/>
      <c r="O557" s="229"/>
      <c r="P557" s="229"/>
      <c r="Q557" s="229"/>
      <c r="R557" s="229"/>
      <c r="S557" s="229"/>
      <c r="T557" s="230"/>
      <c r="AT557" s="231" t="s">
        <v>162</v>
      </c>
      <c r="AU557" s="231" t="s">
        <v>81</v>
      </c>
      <c r="AV557" s="12" t="s">
        <v>158</v>
      </c>
      <c r="AW557" s="12" t="s">
        <v>35</v>
      </c>
      <c r="AX557" s="12" t="s">
        <v>79</v>
      </c>
      <c r="AY557" s="231" t="s">
        <v>151</v>
      </c>
    </row>
    <row r="558" spans="2:65" s="1" customFormat="1" ht="20.45" customHeight="1">
      <c r="B558" s="39"/>
      <c r="C558" s="234" t="s">
        <v>1132</v>
      </c>
      <c r="D558" s="234" t="s">
        <v>291</v>
      </c>
      <c r="E558" s="235" t="s">
        <v>1133</v>
      </c>
      <c r="F558" s="236" t="s">
        <v>1134</v>
      </c>
      <c r="G558" s="237" t="s">
        <v>224</v>
      </c>
      <c r="H558" s="238">
        <v>61.784999999999997</v>
      </c>
      <c r="I558" s="239"/>
      <c r="J558" s="240">
        <f>ROUND(I558*H558,2)</f>
        <v>0</v>
      </c>
      <c r="K558" s="236" t="s">
        <v>157</v>
      </c>
      <c r="L558" s="241"/>
      <c r="M558" s="242" t="s">
        <v>21</v>
      </c>
      <c r="N558" s="243" t="s">
        <v>42</v>
      </c>
      <c r="O558" s="40"/>
      <c r="P558" s="200">
        <f>O558*H558</f>
        <v>0</v>
      </c>
      <c r="Q558" s="200">
        <v>1.26E-2</v>
      </c>
      <c r="R558" s="200">
        <f>Q558*H558</f>
        <v>0.77849099999999993</v>
      </c>
      <c r="S558" s="200">
        <v>0</v>
      </c>
      <c r="T558" s="201">
        <f>S558*H558</f>
        <v>0</v>
      </c>
      <c r="AR558" s="22" t="s">
        <v>333</v>
      </c>
      <c r="AT558" s="22" t="s">
        <v>291</v>
      </c>
      <c r="AU558" s="22" t="s">
        <v>81</v>
      </c>
      <c r="AY558" s="22" t="s">
        <v>151</v>
      </c>
      <c r="BE558" s="202">
        <f>IF(N558="základní",J558,0)</f>
        <v>0</v>
      </c>
      <c r="BF558" s="202">
        <f>IF(N558="snížená",J558,0)</f>
        <v>0</v>
      </c>
      <c r="BG558" s="202">
        <f>IF(N558="zákl. přenesená",J558,0)</f>
        <v>0</v>
      </c>
      <c r="BH558" s="202">
        <f>IF(N558="sníž. přenesená",J558,0)</f>
        <v>0</v>
      </c>
      <c r="BI558" s="202">
        <f>IF(N558="nulová",J558,0)</f>
        <v>0</v>
      </c>
      <c r="BJ558" s="22" t="s">
        <v>79</v>
      </c>
      <c r="BK558" s="202">
        <f>ROUND(I558*H558,2)</f>
        <v>0</v>
      </c>
      <c r="BL558" s="22" t="s">
        <v>240</v>
      </c>
      <c r="BM558" s="22" t="s">
        <v>1135</v>
      </c>
    </row>
    <row r="559" spans="2:65" s="11" customFormat="1">
      <c r="B559" s="206"/>
      <c r="C559" s="207"/>
      <c r="D559" s="208" t="s">
        <v>162</v>
      </c>
      <c r="E559" s="207"/>
      <c r="F559" s="210" t="s">
        <v>1136</v>
      </c>
      <c r="G559" s="207"/>
      <c r="H559" s="211">
        <v>61.784999999999997</v>
      </c>
      <c r="I559" s="212"/>
      <c r="J559" s="207"/>
      <c r="K559" s="207"/>
      <c r="L559" s="213"/>
      <c r="M559" s="214"/>
      <c r="N559" s="215"/>
      <c r="O559" s="215"/>
      <c r="P559" s="215"/>
      <c r="Q559" s="215"/>
      <c r="R559" s="215"/>
      <c r="S559" s="215"/>
      <c r="T559" s="216"/>
      <c r="AT559" s="217" t="s">
        <v>162</v>
      </c>
      <c r="AU559" s="217" t="s">
        <v>81</v>
      </c>
      <c r="AV559" s="11" t="s">
        <v>81</v>
      </c>
      <c r="AW559" s="11" t="s">
        <v>6</v>
      </c>
      <c r="AX559" s="11" t="s">
        <v>79</v>
      </c>
      <c r="AY559" s="217" t="s">
        <v>151</v>
      </c>
    </row>
    <row r="560" spans="2:65" s="1" customFormat="1" ht="28.9" customHeight="1">
      <c r="B560" s="39"/>
      <c r="C560" s="191" t="s">
        <v>1137</v>
      </c>
      <c r="D560" s="191" t="s">
        <v>153</v>
      </c>
      <c r="E560" s="192" t="s">
        <v>1138</v>
      </c>
      <c r="F560" s="193" t="s">
        <v>1139</v>
      </c>
      <c r="G560" s="194" t="s">
        <v>405</v>
      </c>
      <c r="H560" s="195">
        <v>17</v>
      </c>
      <c r="I560" s="196"/>
      <c r="J560" s="197">
        <f>ROUND(I560*H560,2)</f>
        <v>0</v>
      </c>
      <c r="K560" s="193" t="s">
        <v>157</v>
      </c>
      <c r="L560" s="59"/>
      <c r="M560" s="198" t="s">
        <v>21</v>
      </c>
      <c r="N560" s="199" t="s">
        <v>42</v>
      </c>
      <c r="O560" s="40"/>
      <c r="P560" s="200">
        <f>O560*H560</f>
        <v>0</v>
      </c>
      <c r="Q560" s="200">
        <v>3.1E-4</v>
      </c>
      <c r="R560" s="200">
        <f>Q560*H560</f>
        <v>5.2700000000000004E-3</v>
      </c>
      <c r="S560" s="200">
        <v>0</v>
      </c>
      <c r="T560" s="201">
        <f>S560*H560</f>
        <v>0</v>
      </c>
      <c r="AR560" s="22" t="s">
        <v>240</v>
      </c>
      <c r="AT560" s="22" t="s">
        <v>153</v>
      </c>
      <c r="AU560" s="22" t="s">
        <v>81</v>
      </c>
      <c r="AY560" s="22" t="s">
        <v>151</v>
      </c>
      <c r="BE560" s="202">
        <f>IF(N560="základní",J560,0)</f>
        <v>0</v>
      </c>
      <c r="BF560" s="202">
        <f>IF(N560="snížená",J560,0)</f>
        <v>0</v>
      </c>
      <c r="BG560" s="202">
        <f>IF(N560="zákl. přenesená",J560,0)</f>
        <v>0</v>
      </c>
      <c r="BH560" s="202">
        <f>IF(N560="sníž. přenesená",J560,0)</f>
        <v>0</v>
      </c>
      <c r="BI560" s="202">
        <f>IF(N560="nulová",J560,0)</f>
        <v>0</v>
      </c>
      <c r="BJ560" s="22" t="s">
        <v>79</v>
      </c>
      <c r="BK560" s="202">
        <f>ROUND(I560*H560,2)</f>
        <v>0</v>
      </c>
      <c r="BL560" s="22" t="s">
        <v>240</v>
      </c>
      <c r="BM560" s="22" t="s">
        <v>1140</v>
      </c>
    </row>
    <row r="561" spans="2:65" s="1" customFormat="1" ht="54">
      <c r="B561" s="39"/>
      <c r="C561" s="61"/>
      <c r="D561" s="203" t="s">
        <v>160</v>
      </c>
      <c r="E561" s="61"/>
      <c r="F561" s="204" t="s">
        <v>1141</v>
      </c>
      <c r="G561" s="61"/>
      <c r="H561" s="61"/>
      <c r="I561" s="161"/>
      <c r="J561" s="61"/>
      <c r="K561" s="61"/>
      <c r="L561" s="59"/>
      <c r="M561" s="205"/>
      <c r="N561" s="40"/>
      <c r="O561" s="40"/>
      <c r="P561" s="40"/>
      <c r="Q561" s="40"/>
      <c r="R561" s="40"/>
      <c r="S561" s="40"/>
      <c r="T561" s="76"/>
      <c r="AT561" s="22" t="s">
        <v>160</v>
      </c>
      <c r="AU561" s="22" t="s">
        <v>81</v>
      </c>
    </row>
    <row r="562" spans="2:65" s="11" customFormat="1">
      <c r="B562" s="206"/>
      <c r="C562" s="207"/>
      <c r="D562" s="208" t="s">
        <v>162</v>
      </c>
      <c r="E562" s="209" t="s">
        <v>21</v>
      </c>
      <c r="F562" s="210" t="s">
        <v>1142</v>
      </c>
      <c r="G562" s="207"/>
      <c r="H562" s="211">
        <v>17</v>
      </c>
      <c r="I562" s="212"/>
      <c r="J562" s="207"/>
      <c r="K562" s="207"/>
      <c r="L562" s="213"/>
      <c r="M562" s="214"/>
      <c r="N562" s="215"/>
      <c r="O562" s="215"/>
      <c r="P562" s="215"/>
      <c r="Q562" s="215"/>
      <c r="R562" s="215"/>
      <c r="S562" s="215"/>
      <c r="T562" s="216"/>
      <c r="AT562" s="217" t="s">
        <v>162</v>
      </c>
      <c r="AU562" s="217" t="s">
        <v>81</v>
      </c>
      <c r="AV562" s="11" t="s">
        <v>81</v>
      </c>
      <c r="AW562" s="11" t="s">
        <v>35</v>
      </c>
      <c r="AX562" s="11" t="s">
        <v>79</v>
      </c>
      <c r="AY562" s="217" t="s">
        <v>151</v>
      </c>
    </row>
    <row r="563" spans="2:65" s="1" customFormat="1" ht="28.9" customHeight="1">
      <c r="B563" s="39"/>
      <c r="C563" s="191" t="s">
        <v>1143</v>
      </c>
      <c r="D563" s="191" t="s">
        <v>153</v>
      </c>
      <c r="E563" s="192" t="s">
        <v>1144</v>
      </c>
      <c r="F563" s="193" t="s">
        <v>1145</v>
      </c>
      <c r="G563" s="194" t="s">
        <v>405</v>
      </c>
      <c r="H563" s="195">
        <v>28</v>
      </c>
      <c r="I563" s="196"/>
      <c r="J563" s="197">
        <f>ROUND(I563*H563,2)</f>
        <v>0</v>
      </c>
      <c r="K563" s="193" t="s">
        <v>157</v>
      </c>
      <c r="L563" s="59"/>
      <c r="M563" s="198" t="s">
        <v>21</v>
      </c>
      <c r="N563" s="199" t="s">
        <v>42</v>
      </c>
      <c r="O563" s="40"/>
      <c r="P563" s="200">
        <f>O563*H563</f>
        <v>0</v>
      </c>
      <c r="Q563" s="200">
        <v>2.5999999999999998E-4</v>
      </c>
      <c r="R563" s="200">
        <f>Q563*H563</f>
        <v>7.2799999999999991E-3</v>
      </c>
      <c r="S563" s="200">
        <v>0</v>
      </c>
      <c r="T563" s="201">
        <f>S563*H563</f>
        <v>0</v>
      </c>
      <c r="AR563" s="22" t="s">
        <v>240</v>
      </c>
      <c r="AT563" s="22" t="s">
        <v>153</v>
      </c>
      <c r="AU563" s="22" t="s">
        <v>81</v>
      </c>
      <c r="AY563" s="22" t="s">
        <v>151</v>
      </c>
      <c r="BE563" s="202">
        <f>IF(N563="základní",J563,0)</f>
        <v>0</v>
      </c>
      <c r="BF563" s="202">
        <f>IF(N563="snížená",J563,0)</f>
        <v>0</v>
      </c>
      <c r="BG563" s="202">
        <f>IF(N563="zákl. přenesená",J563,0)</f>
        <v>0</v>
      </c>
      <c r="BH563" s="202">
        <f>IF(N563="sníž. přenesená",J563,0)</f>
        <v>0</v>
      </c>
      <c r="BI563" s="202">
        <f>IF(N563="nulová",J563,0)</f>
        <v>0</v>
      </c>
      <c r="BJ563" s="22" t="s">
        <v>79</v>
      </c>
      <c r="BK563" s="202">
        <f>ROUND(I563*H563,2)</f>
        <v>0</v>
      </c>
      <c r="BL563" s="22" t="s">
        <v>240</v>
      </c>
      <c r="BM563" s="22" t="s">
        <v>1146</v>
      </c>
    </row>
    <row r="564" spans="2:65" s="1" customFormat="1" ht="54">
      <c r="B564" s="39"/>
      <c r="C564" s="61"/>
      <c r="D564" s="208" t="s">
        <v>160</v>
      </c>
      <c r="E564" s="61"/>
      <c r="F564" s="232" t="s">
        <v>1141</v>
      </c>
      <c r="G564" s="61"/>
      <c r="H564" s="61"/>
      <c r="I564" s="161"/>
      <c r="J564" s="61"/>
      <c r="K564" s="61"/>
      <c r="L564" s="59"/>
      <c r="M564" s="205"/>
      <c r="N564" s="40"/>
      <c r="O564" s="40"/>
      <c r="P564" s="40"/>
      <c r="Q564" s="40"/>
      <c r="R564" s="40"/>
      <c r="S564" s="40"/>
      <c r="T564" s="76"/>
      <c r="AT564" s="22" t="s">
        <v>160</v>
      </c>
      <c r="AU564" s="22" t="s">
        <v>81</v>
      </c>
    </row>
    <row r="565" spans="2:65" s="1" customFormat="1" ht="20.45" customHeight="1">
      <c r="B565" s="39"/>
      <c r="C565" s="191" t="s">
        <v>1147</v>
      </c>
      <c r="D565" s="191" t="s">
        <v>153</v>
      </c>
      <c r="E565" s="192" t="s">
        <v>1148</v>
      </c>
      <c r="F565" s="193" t="s">
        <v>1149</v>
      </c>
      <c r="G565" s="194" t="s">
        <v>224</v>
      </c>
      <c r="H565" s="195">
        <v>56.167999999999999</v>
      </c>
      <c r="I565" s="196"/>
      <c r="J565" s="197">
        <f>ROUND(I565*H565,2)</f>
        <v>0</v>
      </c>
      <c r="K565" s="193" t="s">
        <v>157</v>
      </c>
      <c r="L565" s="59"/>
      <c r="M565" s="198" t="s">
        <v>21</v>
      </c>
      <c r="N565" s="199" t="s">
        <v>42</v>
      </c>
      <c r="O565" s="40"/>
      <c r="P565" s="200">
        <f>O565*H565</f>
        <v>0</v>
      </c>
      <c r="Q565" s="200">
        <v>2.9999999999999997E-4</v>
      </c>
      <c r="R565" s="200">
        <f>Q565*H565</f>
        <v>1.6850399999999998E-2</v>
      </c>
      <c r="S565" s="200">
        <v>0</v>
      </c>
      <c r="T565" s="201">
        <f>S565*H565</f>
        <v>0</v>
      </c>
      <c r="AR565" s="22" t="s">
        <v>240</v>
      </c>
      <c r="AT565" s="22" t="s">
        <v>153</v>
      </c>
      <c r="AU565" s="22" t="s">
        <v>81</v>
      </c>
      <c r="AY565" s="22" t="s">
        <v>151</v>
      </c>
      <c r="BE565" s="202">
        <f>IF(N565="základní",J565,0)</f>
        <v>0</v>
      </c>
      <c r="BF565" s="202">
        <f>IF(N565="snížená",J565,0)</f>
        <v>0</v>
      </c>
      <c r="BG565" s="202">
        <f>IF(N565="zákl. přenesená",J565,0)</f>
        <v>0</v>
      </c>
      <c r="BH565" s="202">
        <f>IF(N565="sníž. přenesená",J565,0)</f>
        <v>0</v>
      </c>
      <c r="BI565" s="202">
        <f>IF(N565="nulová",J565,0)</f>
        <v>0</v>
      </c>
      <c r="BJ565" s="22" t="s">
        <v>79</v>
      </c>
      <c r="BK565" s="202">
        <f>ROUND(I565*H565,2)</f>
        <v>0</v>
      </c>
      <c r="BL565" s="22" t="s">
        <v>240</v>
      </c>
      <c r="BM565" s="22" t="s">
        <v>1150</v>
      </c>
    </row>
    <row r="566" spans="2:65" s="1" customFormat="1" ht="54">
      <c r="B566" s="39"/>
      <c r="C566" s="61"/>
      <c r="D566" s="203" t="s">
        <v>160</v>
      </c>
      <c r="E566" s="61"/>
      <c r="F566" s="204" t="s">
        <v>1141</v>
      </c>
      <c r="G566" s="61"/>
      <c r="H566" s="61"/>
      <c r="I566" s="161"/>
      <c r="J566" s="61"/>
      <c r="K566" s="61"/>
      <c r="L566" s="59"/>
      <c r="M566" s="205"/>
      <c r="N566" s="40"/>
      <c r="O566" s="40"/>
      <c r="P566" s="40"/>
      <c r="Q566" s="40"/>
      <c r="R566" s="40"/>
      <c r="S566" s="40"/>
      <c r="T566" s="76"/>
      <c r="AT566" s="22" t="s">
        <v>160</v>
      </c>
      <c r="AU566" s="22" t="s">
        <v>81</v>
      </c>
    </row>
    <row r="567" spans="2:65" s="11" customFormat="1">
      <c r="B567" s="206"/>
      <c r="C567" s="207"/>
      <c r="D567" s="208" t="s">
        <v>162</v>
      </c>
      <c r="E567" s="209" t="s">
        <v>21</v>
      </c>
      <c r="F567" s="210" t="s">
        <v>1151</v>
      </c>
      <c r="G567" s="207"/>
      <c r="H567" s="211">
        <v>56.167999999999999</v>
      </c>
      <c r="I567" s="212"/>
      <c r="J567" s="207"/>
      <c r="K567" s="207"/>
      <c r="L567" s="213"/>
      <c r="M567" s="214"/>
      <c r="N567" s="215"/>
      <c r="O567" s="215"/>
      <c r="P567" s="215"/>
      <c r="Q567" s="215"/>
      <c r="R567" s="215"/>
      <c r="S567" s="215"/>
      <c r="T567" s="216"/>
      <c r="AT567" s="217" t="s">
        <v>162</v>
      </c>
      <c r="AU567" s="217" t="s">
        <v>81</v>
      </c>
      <c r="AV567" s="11" t="s">
        <v>81</v>
      </c>
      <c r="AW567" s="11" t="s">
        <v>35</v>
      </c>
      <c r="AX567" s="11" t="s">
        <v>79</v>
      </c>
      <c r="AY567" s="217" t="s">
        <v>151</v>
      </c>
    </row>
    <row r="568" spans="2:65" s="1" customFormat="1" ht="40.15" customHeight="1">
      <c r="B568" s="39"/>
      <c r="C568" s="191" t="s">
        <v>1152</v>
      </c>
      <c r="D568" s="191" t="s">
        <v>153</v>
      </c>
      <c r="E568" s="192" t="s">
        <v>1153</v>
      </c>
      <c r="F568" s="193" t="s">
        <v>1154</v>
      </c>
      <c r="G568" s="194" t="s">
        <v>190</v>
      </c>
      <c r="H568" s="195">
        <v>0.97599999999999998</v>
      </c>
      <c r="I568" s="196"/>
      <c r="J568" s="197">
        <f>ROUND(I568*H568,2)</f>
        <v>0</v>
      </c>
      <c r="K568" s="193" t="s">
        <v>157</v>
      </c>
      <c r="L568" s="59"/>
      <c r="M568" s="198" t="s">
        <v>21</v>
      </c>
      <c r="N568" s="199" t="s">
        <v>42</v>
      </c>
      <c r="O568" s="40"/>
      <c r="P568" s="200">
        <f>O568*H568</f>
        <v>0</v>
      </c>
      <c r="Q568" s="200">
        <v>0</v>
      </c>
      <c r="R568" s="200">
        <f>Q568*H568</f>
        <v>0</v>
      </c>
      <c r="S568" s="200">
        <v>0</v>
      </c>
      <c r="T568" s="201">
        <f>S568*H568</f>
        <v>0</v>
      </c>
      <c r="AR568" s="22" t="s">
        <v>240</v>
      </c>
      <c r="AT568" s="22" t="s">
        <v>153</v>
      </c>
      <c r="AU568" s="22" t="s">
        <v>81</v>
      </c>
      <c r="AY568" s="22" t="s">
        <v>151</v>
      </c>
      <c r="BE568" s="202">
        <f>IF(N568="základní",J568,0)</f>
        <v>0</v>
      </c>
      <c r="BF568" s="202">
        <f>IF(N568="snížená",J568,0)</f>
        <v>0</v>
      </c>
      <c r="BG568" s="202">
        <f>IF(N568="zákl. přenesená",J568,0)</f>
        <v>0</v>
      </c>
      <c r="BH568" s="202">
        <f>IF(N568="sníž. přenesená",J568,0)</f>
        <v>0</v>
      </c>
      <c r="BI568" s="202">
        <f>IF(N568="nulová",J568,0)</f>
        <v>0</v>
      </c>
      <c r="BJ568" s="22" t="s">
        <v>79</v>
      </c>
      <c r="BK568" s="202">
        <f>ROUND(I568*H568,2)</f>
        <v>0</v>
      </c>
      <c r="BL568" s="22" t="s">
        <v>240</v>
      </c>
      <c r="BM568" s="22" t="s">
        <v>1155</v>
      </c>
    </row>
    <row r="569" spans="2:65" s="1" customFormat="1" ht="135">
      <c r="B569" s="39"/>
      <c r="C569" s="61"/>
      <c r="D569" s="203" t="s">
        <v>160</v>
      </c>
      <c r="E569" s="61"/>
      <c r="F569" s="204" t="s">
        <v>698</v>
      </c>
      <c r="G569" s="61"/>
      <c r="H569" s="61"/>
      <c r="I569" s="161"/>
      <c r="J569" s="61"/>
      <c r="K569" s="61"/>
      <c r="L569" s="59"/>
      <c r="M569" s="205"/>
      <c r="N569" s="40"/>
      <c r="O569" s="40"/>
      <c r="P569" s="40"/>
      <c r="Q569" s="40"/>
      <c r="R569" s="40"/>
      <c r="S569" s="40"/>
      <c r="T569" s="76"/>
      <c r="AT569" s="22" t="s">
        <v>160</v>
      </c>
      <c r="AU569" s="22" t="s">
        <v>81</v>
      </c>
    </row>
    <row r="570" spans="2:65" s="10" customFormat="1" ht="29.85" customHeight="1">
      <c r="B570" s="174"/>
      <c r="C570" s="175"/>
      <c r="D570" s="188" t="s">
        <v>70</v>
      </c>
      <c r="E570" s="189" t="s">
        <v>1156</v>
      </c>
      <c r="F570" s="189" t="s">
        <v>1157</v>
      </c>
      <c r="G570" s="175"/>
      <c r="H570" s="175"/>
      <c r="I570" s="178"/>
      <c r="J570" s="190">
        <f>BK570</f>
        <v>0</v>
      </c>
      <c r="K570" s="175"/>
      <c r="L570" s="180"/>
      <c r="M570" s="181"/>
      <c r="N570" s="182"/>
      <c r="O570" s="182"/>
      <c r="P570" s="183">
        <f>SUM(P571:P580)</f>
        <v>0</v>
      </c>
      <c r="Q570" s="182"/>
      <c r="R570" s="183">
        <f>SUM(R571:R580)</f>
        <v>3.5040000000000002E-3</v>
      </c>
      <c r="S570" s="182"/>
      <c r="T570" s="184">
        <f>SUM(T571:T580)</f>
        <v>0</v>
      </c>
      <c r="AR570" s="185" t="s">
        <v>81</v>
      </c>
      <c r="AT570" s="186" t="s">
        <v>70</v>
      </c>
      <c r="AU570" s="186" t="s">
        <v>79</v>
      </c>
      <c r="AY570" s="185" t="s">
        <v>151</v>
      </c>
      <c r="BK570" s="187">
        <f>SUM(BK571:BK580)</f>
        <v>0</v>
      </c>
    </row>
    <row r="571" spans="2:65" s="1" customFormat="1" ht="28.9" customHeight="1">
      <c r="B571" s="39"/>
      <c r="C571" s="191" t="s">
        <v>1158</v>
      </c>
      <c r="D571" s="191" t="s">
        <v>153</v>
      </c>
      <c r="E571" s="192" t="s">
        <v>1159</v>
      </c>
      <c r="F571" s="193" t="s">
        <v>1160</v>
      </c>
      <c r="G571" s="194" t="s">
        <v>405</v>
      </c>
      <c r="H571" s="195">
        <v>4.2</v>
      </c>
      <c r="I571" s="196"/>
      <c r="J571" s="197">
        <f>ROUND(I571*H571,2)</f>
        <v>0</v>
      </c>
      <c r="K571" s="193" t="s">
        <v>157</v>
      </c>
      <c r="L571" s="59"/>
      <c r="M571" s="198" t="s">
        <v>21</v>
      </c>
      <c r="N571" s="199" t="s">
        <v>42</v>
      </c>
      <c r="O571" s="40"/>
      <c r="P571" s="200">
        <f>O571*H571</f>
        <v>0</v>
      </c>
      <c r="Q571" s="200">
        <v>2.0000000000000002E-5</v>
      </c>
      <c r="R571" s="200">
        <f>Q571*H571</f>
        <v>8.4000000000000009E-5</v>
      </c>
      <c r="S571" s="200">
        <v>0</v>
      </c>
      <c r="T571" s="201">
        <f>S571*H571</f>
        <v>0</v>
      </c>
      <c r="AR571" s="22" t="s">
        <v>240</v>
      </c>
      <c r="AT571" s="22" t="s">
        <v>153</v>
      </c>
      <c r="AU571" s="22" t="s">
        <v>81</v>
      </c>
      <c r="AY571" s="22" t="s">
        <v>151</v>
      </c>
      <c r="BE571" s="202">
        <f>IF(N571="základní",J571,0)</f>
        <v>0</v>
      </c>
      <c r="BF571" s="202">
        <f>IF(N571="snížená",J571,0)</f>
        <v>0</v>
      </c>
      <c r="BG571" s="202">
        <f>IF(N571="zákl. přenesená",J571,0)</f>
        <v>0</v>
      </c>
      <c r="BH571" s="202">
        <f>IF(N571="sníž. přenesená",J571,0)</f>
        <v>0</v>
      </c>
      <c r="BI571" s="202">
        <f>IF(N571="nulová",J571,0)</f>
        <v>0</v>
      </c>
      <c r="BJ571" s="22" t="s">
        <v>79</v>
      </c>
      <c r="BK571" s="202">
        <f>ROUND(I571*H571,2)</f>
        <v>0</v>
      </c>
      <c r="BL571" s="22" t="s">
        <v>240</v>
      </c>
      <c r="BM571" s="22" t="s">
        <v>1161</v>
      </c>
    </row>
    <row r="572" spans="2:65" s="1" customFormat="1" ht="40.5">
      <c r="B572" s="39"/>
      <c r="C572" s="61"/>
      <c r="D572" s="208" t="s">
        <v>160</v>
      </c>
      <c r="E572" s="61"/>
      <c r="F572" s="232" t="s">
        <v>1162</v>
      </c>
      <c r="G572" s="61"/>
      <c r="H572" s="61"/>
      <c r="I572" s="161"/>
      <c r="J572" s="61"/>
      <c r="K572" s="61"/>
      <c r="L572" s="59"/>
      <c r="M572" s="205"/>
      <c r="N572" s="40"/>
      <c r="O572" s="40"/>
      <c r="P572" s="40"/>
      <c r="Q572" s="40"/>
      <c r="R572" s="40"/>
      <c r="S572" s="40"/>
      <c r="T572" s="76"/>
      <c r="AT572" s="22" t="s">
        <v>160</v>
      </c>
      <c r="AU572" s="22" t="s">
        <v>81</v>
      </c>
    </row>
    <row r="573" spans="2:65" s="1" customFormat="1" ht="28.9" customHeight="1">
      <c r="B573" s="39"/>
      <c r="C573" s="191" t="s">
        <v>1163</v>
      </c>
      <c r="D573" s="191" t="s">
        <v>153</v>
      </c>
      <c r="E573" s="192" t="s">
        <v>1164</v>
      </c>
      <c r="F573" s="193" t="s">
        <v>1165</v>
      </c>
      <c r="G573" s="194" t="s">
        <v>224</v>
      </c>
      <c r="H573" s="195">
        <v>5.7</v>
      </c>
      <c r="I573" s="196"/>
      <c r="J573" s="197">
        <f>ROUND(I573*H573,2)</f>
        <v>0</v>
      </c>
      <c r="K573" s="193" t="s">
        <v>157</v>
      </c>
      <c r="L573" s="59"/>
      <c r="M573" s="198" t="s">
        <v>21</v>
      </c>
      <c r="N573" s="199" t="s">
        <v>42</v>
      </c>
      <c r="O573" s="40"/>
      <c r="P573" s="200">
        <f>O573*H573</f>
        <v>0</v>
      </c>
      <c r="Q573" s="200">
        <v>1.2E-4</v>
      </c>
      <c r="R573" s="200">
        <f>Q573*H573</f>
        <v>6.8400000000000004E-4</v>
      </c>
      <c r="S573" s="200">
        <v>0</v>
      </c>
      <c r="T573" s="201">
        <f>S573*H573</f>
        <v>0</v>
      </c>
      <c r="AR573" s="22" t="s">
        <v>240</v>
      </c>
      <c r="AT573" s="22" t="s">
        <v>153</v>
      </c>
      <c r="AU573" s="22" t="s">
        <v>81</v>
      </c>
      <c r="AY573" s="22" t="s">
        <v>151</v>
      </c>
      <c r="BE573" s="202">
        <f>IF(N573="základní",J573,0)</f>
        <v>0</v>
      </c>
      <c r="BF573" s="202">
        <f>IF(N573="snížená",J573,0)</f>
        <v>0</v>
      </c>
      <c r="BG573" s="202">
        <f>IF(N573="zákl. přenesená",J573,0)</f>
        <v>0</v>
      </c>
      <c r="BH573" s="202">
        <f>IF(N573="sníž. přenesená",J573,0)</f>
        <v>0</v>
      </c>
      <c r="BI573" s="202">
        <f>IF(N573="nulová",J573,0)</f>
        <v>0</v>
      </c>
      <c r="BJ573" s="22" t="s">
        <v>79</v>
      </c>
      <c r="BK573" s="202">
        <f>ROUND(I573*H573,2)</f>
        <v>0</v>
      </c>
      <c r="BL573" s="22" t="s">
        <v>240</v>
      </c>
      <c r="BM573" s="22" t="s">
        <v>1166</v>
      </c>
    </row>
    <row r="574" spans="2:65" s="11" customFormat="1">
      <c r="B574" s="206"/>
      <c r="C574" s="207"/>
      <c r="D574" s="203" t="s">
        <v>162</v>
      </c>
      <c r="E574" s="218" t="s">
        <v>21</v>
      </c>
      <c r="F574" s="219" t="s">
        <v>1167</v>
      </c>
      <c r="G574" s="207"/>
      <c r="H574" s="220">
        <v>4.2</v>
      </c>
      <c r="I574" s="212"/>
      <c r="J574" s="207"/>
      <c r="K574" s="207"/>
      <c r="L574" s="213"/>
      <c r="M574" s="214"/>
      <c r="N574" s="215"/>
      <c r="O574" s="215"/>
      <c r="P574" s="215"/>
      <c r="Q574" s="215"/>
      <c r="R574" s="215"/>
      <c r="S574" s="215"/>
      <c r="T574" s="216"/>
      <c r="AT574" s="217" t="s">
        <v>162</v>
      </c>
      <c r="AU574" s="217" t="s">
        <v>81</v>
      </c>
      <c r="AV574" s="11" t="s">
        <v>81</v>
      </c>
      <c r="AW574" s="11" t="s">
        <v>35</v>
      </c>
      <c r="AX574" s="11" t="s">
        <v>71</v>
      </c>
      <c r="AY574" s="217" t="s">
        <v>151</v>
      </c>
    </row>
    <row r="575" spans="2:65" s="11" customFormat="1">
      <c r="B575" s="206"/>
      <c r="C575" s="207"/>
      <c r="D575" s="203" t="s">
        <v>162</v>
      </c>
      <c r="E575" s="218" t="s">
        <v>21</v>
      </c>
      <c r="F575" s="219" t="s">
        <v>1168</v>
      </c>
      <c r="G575" s="207"/>
      <c r="H575" s="220">
        <v>1.5</v>
      </c>
      <c r="I575" s="212"/>
      <c r="J575" s="207"/>
      <c r="K575" s="207"/>
      <c r="L575" s="213"/>
      <c r="M575" s="214"/>
      <c r="N575" s="215"/>
      <c r="O575" s="215"/>
      <c r="P575" s="215"/>
      <c r="Q575" s="215"/>
      <c r="R575" s="215"/>
      <c r="S575" s="215"/>
      <c r="T575" s="216"/>
      <c r="AT575" s="217" t="s">
        <v>162</v>
      </c>
      <c r="AU575" s="217" t="s">
        <v>81</v>
      </c>
      <c r="AV575" s="11" t="s">
        <v>81</v>
      </c>
      <c r="AW575" s="11" t="s">
        <v>35</v>
      </c>
      <c r="AX575" s="11" t="s">
        <v>71</v>
      </c>
      <c r="AY575" s="217" t="s">
        <v>151</v>
      </c>
    </row>
    <row r="576" spans="2:65" s="12" customFormat="1">
      <c r="B576" s="221"/>
      <c r="C576" s="222"/>
      <c r="D576" s="208" t="s">
        <v>162</v>
      </c>
      <c r="E576" s="223" t="s">
        <v>21</v>
      </c>
      <c r="F576" s="224" t="s">
        <v>170</v>
      </c>
      <c r="G576" s="222"/>
      <c r="H576" s="225">
        <v>5.7</v>
      </c>
      <c r="I576" s="226"/>
      <c r="J576" s="222"/>
      <c r="K576" s="222"/>
      <c r="L576" s="227"/>
      <c r="M576" s="228"/>
      <c r="N576" s="229"/>
      <c r="O576" s="229"/>
      <c r="P576" s="229"/>
      <c r="Q576" s="229"/>
      <c r="R576" s="229"/>
      <c r="S576" s="229"/>
      <c r="T576" s="230"/>
      <c r="AT576" s="231" t="s">
        <v>162</v>
      </c>
      <c r="AU576" s="231" t="s">
        <v>81</v>
      </c>
      <c r="AV576" s="12" t="s">
        <v>158</v>
      </c>
      <c r="AW576" s="12" t="s">
        <v>35</v>
      </c>
      <c r="AX576" s="12" t="s">
        <v>79</v>
      </c>
      <c r="AY576" s="231" t="s">
        <v>151</v>
      </c>
    </row>
    <row r="577" spans="2:65" s="1" customFormat="1" ht="28.9" customHeight="1">
      <c r="B577" s="39"/>
      <c r="C577" s="191" t="s">
        <v>1169</v>
      </c>
      <c r="D577" s="191" t="s">
        <v>153</v>
      </c>
      <c r="E577" s="192" t="s">
        <v>1170</v>
      </c>
      <c r="F577" s="193" t="s">
        <v>1171</v>
      </c>
      <c r="G577" s="194" t="s">
        <v>224</v>
      </c>
      <c r="H577" s="195">
        <v>5.7</v>
      </c>
      <c r="I577" s="196"/>
      <c r="J577" s="197">
        <f>ROUND(I577*H577,2)</f>
        <v>0</v>
      </c>
      <c r="K577" s="193" t="s">
        <v>157</v>
      </c>
      <c r="L577" s="59"/>
      <c r="M577" s="198" t="s">
        <v>21</v>
      </c>
      <c r="N577" s="199" t="s">
        <v>42</v>
      </c>
      <c r="O577" s="40"/>
      <c r="P577" s="200">
        <f>O577*H577</f>
        <v>0</v>
      </c>
      <c r="Q577" s="200">
        <v>4.8000000000000001E-4</v>
      </c>
      <c r="R577" s="200">
        <f>Q577*H577</f>
        <v>2.7360000000000002E-3</v>
      </c>
      <c r="S577" s="200">
        <v>0</v>
      </c>
      <c r="T577" s="201">
        <f>S577*H577</f>
        <v>0</v>
      </c>
      <c r="AR577" s="22" t="s">
        <v>240</v>
      </c>
      <c r="AT577" s="22" t="s">
        <v>153</v>
      </c>
      <c r="AU577" s="22" t="s">
        <v>81</v>
      </c>
      <c r="AY577" s="22" t="s">
        <v>151</v>
      </c>
      <c r="BE577" s="202">
        <f>IF(N577="základní",J577,0)</f>
        <v>0</v>
      </c>
      <c r="BF577" s="202">
        <f>IF(N577="snížená",J577,0)</f>
        <v>0</v>
      </c>
      <c r="BG577" s="202">
        <f>IF(N577="zákl. přenesená",J577,0)</f>
        <v>0</v>
      </c>
      <c r="BH577" s="202">
        <f>IF(N577="sníž. přenesená",J577,0)</f>
        <v>0</v>
      </c>
      <c r="BI577" s="202">
        <f>IF(N577="nulová",J577,0)</f>
        <v>0</v>
      </c>
      <c r="BJ577" s="22" t="s">
        <v>79</v>
      </c>
      <c r="BK577" s="202">
        <f>ROUND(I577*H577,2)</f>
        <v>0</v>
      </c>
      <c r="BL577" s="22" t="s">
        <v>240</v>
      </c>
      <c r="BM577" s="22" t="s">
        <v>1172</v>
      </c>
    </row>
    <row r="578" spans="2:65" s="11" customFormat="1">
      <c r="B578" s="206"/>
      <c r="C578" s="207"/>
      <c r="D578" s="203" t="s">
        <v>162</v>
      </c>
      <c r="E578" s="218" t="s">
        <v>21</v>
      </c>
      <c r="F578" s="219" t="s">
        <v>1173</v>
      </c>
      <c r="G578" s="207"/>
      <c r="H578" s="220">
        <v>4.2</v>
      </c>
      <c r="I578" s="212"/>
      <c r="J578" s="207"/>
      <c r="K578" s="207"/>
      <c r="L578" s="213"/>
      <c r="M578" s="214"/>
      <c r="N578" s="215"/>
      <c r="O578" s="215"/>
      <c r="P578" s="215"/>
      <c r="Q578" s="215"/>
      <c r="R578" s="215"/>
      <c r="S578" s="215"/>
      <c r="T578" s="216"/>
      <c r="AT578" s="217" t="s">
        <v>162</v>
      </c>
      <c r="AU578" s="217" t="s">
        <v>81</v>
      </c>
      <c r="AV578" s="11" t="s">
        <v>81</v>
      </c>
      <c r="AW578" s="11" t="s">
        <v>35</v>
      </c>
      <c r="AX578" s="11" t="s">
        <v>71</v>
      </c>
      <c r="AY578" s="217" t="s">
        <v>151</v>
      </c>
    </row>
    <row r="579" spans="2:65" s="11" customFormat="1">
      <c r="B579" s="206"/>
      <c r="C579" s="207"/>
      <c r="D579" s="203" t="s">
        <v>162</v>
      </c>
      <c r="E579" s="218" t="s">
        <v>21</v>
      </c>
      <c r="F579" s="219" t="s">
        <v>1174</v>
      </c>
      <c r="G579" s="207"/>
      <c r="H579" s="220">
        <v>1.5</v>
      </c>
      <c r="I579" s="212"/>
      <c r="J579" s="207"/>
      <c r="K579" s="207"/>
      <c r="L579" s="213"/>
      <c r="M579" s="214"/>
      <c r="N579" s="215"/>
      <c r="O579" s="215"/>
      <c r="P579" s="215"/>
      <c r="Q579" s="215"/>
      <c r="R579" s="215"/>
      <c r="S579" s="215"/>
      <c r="T579" s="216"/>
      <c r="AT579" s="217" t="s">
        <v>162</v>
      </c>
      <c r="AU579" s="217" t="s">
        <v>81</v>
      </c>
      <c r="AV579" s="11" t="s">
        <v>81</v>
      </c>
      <c r="AW579" s="11" t="s">
        <v>35</v>
      </c>
      <c r="AX579" s="11" t="s">
        <v>71</v>
      </c>
      <c r="AY579" s="217" t="s">
        <v>151</v>
      </c>
    </row>
    <row r="580" spans="2:65" s="12" customFormat="1">
      <c r="B580" s="221"/>
      <c r="C580" s="222"/>
      <c r="D580" s="203" t="s">
        <v>162</v>
      </c>
      <c r="E580" s="244" t="s">
        <v>21</v>
      </c>
      <c r="F580" s="245" t="s">
        <v>170</v>
      </c>
      <c r="G580" s="222"/>
      <c r="H580" s="246">
        <v>5.7</v>
      </c>
      <c r="I580" s="226"/>
      <c r="J580" s="222"/>
      <c r="K580" s="222"/>
      <c r="L580" s="227"/>
      <c r="M580" s="228"/>
      <c r="N580" s="229"/>
      <c r="O580" s="229"/>
      <c r="P580" s="229"/>
      <c r="Q580" s="229"/>
      <c r="R580" s="229"/>
      <c r="S580" s="229"/>
      <c r="T580" s="230"/>
      <c r="AT580" s="231" t="s">
        <v>162</v>
      </c>
      <c r="AU580" s="231" t="s">
        <v>81</v>
      </c>
      <c r="AV580" s="12" t="s">
        <v>158</v>
      </c>
      <c r="AW580" s="12" t="s">
        <v>35</v>
      </c>
      <c r="AX580" s="12" t="s">
        <v>79</v>
      </c>
      <c r="AY580" s="231" t="s">
        <v>151</v>
      </c>
    </row>
    <row r="581" spans="2:65" s="10" customFormat="1" ht="29.85" customHeight="1">
      <c r="B581" s="174"/>
      <c r="C581" s="175"/>
      <c r="D581" s="188" t="s">
        <v>70</v>
      </c>
      <c r="E581" s="189" t="s">
        <v>1175</v>
      </c>
      <c r="F581" s="189" t="s">
        <v>1176</v>
      </c>
      <c r="G581" s="175"/>
      <c r="H581" s="175"/>
      <c r="I581" s="178"/>
      <c r="J581" s="190">
        <f>BK581</f>
        <v>0</v>
      </c>
      <c r="K581" s="175"/>
      <c r="L581" s="180"/>
      <c r="M581" s="181"/>
      <c r="N581" s="182"/>
      <c r="O581" s="182"/>
      <c r="P581" s="183">
        <f>SUM(P582:P593)</f>
        <v>0</v>
      </c>
      <c r="Q581" s="182"/>
      <c r="R581" s="183">
        <f>SUM(R582:R593)</f>
        <v>0.39794574000000005</v>
      </c>
      <c r="S581" s="182"/>
      <c r="T581" s="184">
        <f>SUM(T582:T593)</f>
        <v>8.1107160000000011E-2</v>
      </c>
      <c r="AR581" s="185" t="s">
        <v>81</v>
      </c>
      <c r="AT581" s="186" t="s">
        <v>70</v>
      </c>
      <c r="AU581" s="186" t="s">
        <v>79</v>
      </c>
      <c r="AY581" s="185" t="s">
        <v>151</v>
      </c>
      <c r="BK581" s="187">
        <f>SUM(BK582:BK593)</f>
        <v>0</v>
      </c>
    </row>
    <row r="582" spans="2:65" s="1" customFormat="1" ht="20.45" customHeight="1">
      <c r="B582" s="39"/>
      <c r="C582" s="191" t="s">
        <v>1177</v>
      </c>
      <c r="D582" s="191" t="s">
        <v>153</v>
      </c>
      <c r="E582" s="192" t="s">
        <v>1178</v>
      </c>
      <c r="F582" s="193" t="s">
        <v>1179</v>
      </c>
      <c r="G582" s="194" t="s">
        <v>224</v>
      </c>
      <c r="H582" s="195">
        <v>261.63600000000002</v>
      </c>
      <c r="I582" s="196"/>
      <c r="J582" s="197">
        <f>ROUND(I582*H582,2)</f>
        <v>0</v>
      </c>
      <c r="K582" s="193" t="s">
        <v>157</v>
      </c>
      <c r="L582" s="59"/>
      <c r="M582" s="198" t="s">
        <v>21</v>
      </c>
      <c r="N582" s="199" t="s">
        <v>42</v>
      </c>
      <c r="O582" s="40"/>
      <c r="P582" s="200">
        <f>O582*H582</f>
        <v>0</v>
      </c>
      <c r="Q582" s="200">
        <v>1E-3</v>
      </c>
      <c r="R582" s="200">
        <f>Q582*H582</f>
        <v>0.26163600000000004</v>
      </c>
      <c r="S582" s="200">
        <v>3.1E-4</v>
      </c>
      <c r="T582" s="201">
        <f>S582*H582</f>
        <v>8.1107160000000011E-2</v>
      </c>
      <c r="AR582" s="22" t="s">
        <v>240</v>
      </c>
      <c r="AT582" s="22" t="s">
        <v>153</v>
      </c>
      <c r="AU582" s="22" t="s">
        <v>81</v>
      </c>
      <c r="AY582" s="22" t="s">
        <v>151</v>
      </c>
      <c r="BE582" s="202">
        <f>IF(N582="základní",J582,0)</f>
        <v>0</v>
      </c>
      <c r="BF582" s="202">
        <f>IF(N582="snížená",J582,0)</f>
        <v>0</v>
      </c>
      <c r="BG582" s="202">
        <f>IF(N582="zákl. přenesená",J582,0)</f>
        <v>0</v>
      </c>
      <c r="BH582" s="202">
        <f>IF(N582="sníž. přenesená",J582,0)</f>
        <v>0</v>
      </c>
      <c r="BI582" s="202">
        <f>IF(N582="nulová",J582,0)</f>
        <v>0</v>
      </c>
      <c r="BJ582" s="22" t="s">
        <v>79</v>
      </c>
      <c r="BK582" s="202">
        <f>ROUND(I582*H582,2)</f>
        <v>0</v>
      </c>
      <c r="BL582" s="22" t="s">
        <v>240</v>
      </c>
      <c r="BM582" s="22" t="s">
        <v>1180</v>
      </c>
    </row>
    <row r="583" spans="2:65" s="1" customFormat="1" ht="27">
      <c r="B583" s="39"/>
      <c r="C583" s="61"/>
      <c r="D583" s="203" t="s">
        <v>160</v>
      </c>
      <c r="E583" s="61"/>
      <c r="F583" s="204" t="s">
        <v>1181</v>
      </c>
      <c r="G583" s="61"/>
      <c r="H583" s="61"/>
      <c r="I583" s="161"/>
      <c r="J583" s="61"/>
      <c r="K583" s="61"/>
      <c r="L583" s="59"/>
      <c r="M583" s="205"/>
      <c r="N583" s="40"/>
      <c r="O583" s="40"/>
      <c r="P583" s="40"/>
      <c r="Q583" s="40"/>
      <c r="R583" s="40"/>
      <c r="S583" s="40"/>
      <c r="T583" s="76"/>
      <c r="AT583" s="22" t="s">
        <v>160</v>
      </c>
      <c r="AU583" s="22" t="s">
        <v>81</v>
      </c>
    </row>
    <row r="584" spans="2:65" s="11" customFormat="1">
      <c r="B584" s="206"/>
      <c r="C584" s="207"/>
      <c r="D584" s="203" t="s">
        <v>162</v>
      </c>
      <c r="E584" s="218" t="s">
        <v>21</v>
      </c>
      <c r="F584" s="219" t="s">
        <v>1182</v>
      </c>
      <c r="G584" s="207"/>
      <c r="H584" s="220">
        <v>72.125</v>
      </c>
      <c r="I584" s="212"/>
      <c r="J584" s="207"/>
      <c r="K584" s="207"/>
      <c r="L584" s="213"/>
      <c r="M584" s="214"/>
      <c r="N584" s="215"/>
      <c r="O584" s="215"/>
      <c r="P584" s="215"/>
      <c r="Q584" s="215"/>
      <c r="R584" s="215"/>
      <c r="S584" s="215"/>
      <c r="T584" s="216"/>
      <c r="AT584" s="217" t="s">
        <v>162</v>
      </c>
      <c r="AU584" s="217" t="s">
        <v>81</v>
      </c>
      <c r="AV584" s="11" t="s">
        <v>81</v>
      </c>
      <c r="AW584" s="11" t="s">
        <v>35</v>
      </c>
      <c r="AX584" s="11" t="s">
        <v>71</v>
      </c>
      <c r="AY584" s="217" t="s">
        <v>151</v>
      </c>
    </row>
    <row r="585" spans="2:65" s="11" customFormat="1">
      <c r="B585" s="206"/>
      <c r="C585" s="207"/>
      <c r="D585" s="203" t="s">
        <v>162</v>
      </c>
      <c r="E585" s="218" t="s">
        <v>21</v>
      </c>
      <c r="F585" s="219" t="s">
        <v>1183</v>
      </c>
      <c r="G585" s="207"/>
      <c r="H585" s="220">
        <v>15.87</v>
      </c>
      <c r="I585" s="212"/>
      <c r="J585" s="207"/>
      <c r="K585" s="207"/>
      <c r="L585" s="213"/>
      <c r="M585" s="214"/>
      <c r="N585" s="215"/>
      <c r="O585" s="215"/>
      <c r="P585" s="215"/>
      <c r="Q585" s="215"/>
      <c r="R585" s="215"/>
      <c r="S585" s="215"/>
      <c r="T585" s="216"/>
      <c r="AT585" s="217" t="s">
        <v>162</v>
      </c>
      <c r="AU585" s="217" t="s">
        <v>81</v>
      </c>
      <c r="AV585" s="11" t="s">
        <v>81</v>
      </c>
      <c r="AW585" s="11" t="s">
        <v>35</v>
      </c>
      <c r="AX585" s="11" t="s">
        <v>71</v>
      </c>
      <c r="AY585" s="217" t="s">
        <v>151</v>
      </c>
    </row>
    <row r="586" spans="2:65" s="11" customFormat="1">
      <c r="B586" s="206"/>
      <c r="C586" s="207"/>
      <c r="D586" s="203" t="s">
        <v>162</v>
      </c>
      <c r="E586" s="218" t="s">
        <v>21</v>
      </c>
      <c r="F586" s="219" t="s">
        <v>1184</v>
      </c>
      <c r="G586" s="207"/>
      <c r="H586" s="220">
        <v>73.844999999999999</v>
      </c>
      <c r="I586" s="212"/>
      <c r="J586" s="207"/>
      <c r="K586" s="207"/>
      <c r="L586" s="213"/>
      <c r="M586" s="214"/>
      <c r="N586" s="215"/>
      <c r="O586" s="215"/>
      <c r="P586" s="215"/>
      <c r="Q586" s="215"/>
      <c r="R586" s="215"/>
      <c r="S586" s="215"/>
      <c r="T586" s="216"/>
      <c r="AT586" s="217" t="s">
        <v>162</v>
      </c>
      <c r="AU586" s="217" t="s">
        <v>81</v>
      </c>
      <c r="AV586" s="11" t="s">
        <v>81</v>
      </c>
      <c r="AW586" s="11" t="s">
        <v>35</v>
      </c>
      <c r="AX586" s="11" t="s">
        <v>71</v>
      </c>
      <c r="AY586" s="217" t="s">
        <v>151</v>
      </c>
    </row>
    <row r="587" spans="2:65" s="11" customFormat="1">
      <c r="B587" s="206"/>
      <c r="C587" s="207"/>
      <c r="D587" s="203" t="s">
        <v>162</v>
      </c>
      <c r="E587" s="218" t="s">
        <v>21</v>
      </c>
      <c r="F587" s="219" t="s">
        <v>1185</v>
      </c>
      <c r="G587" s="207"/>
      <c r="H587" s="220">
        <v>83.844999999999999</v>
      </c>
      <c r="I587" s="212"/>
      <c r="J587" s="207"/>
      <c r="K587" s="207"/>
      <c r="L587" s="213"/>
      <c r="M587" s="214"/>
      <c r="N587" s="215"/>
      <c r="O587" s="215"/>
      <c r="P587" s="215"/>
      <c r="Q587" s="215"/>
      <c r="R587" s="215"/>
      <c r="S587" s="215"/>
      <c r="T587" s="216"/>
      <c r="AT587" s="217" t="s">
        <v>162</v>
      </c>
      <c r="AU587" s="217" t="s">
        <v>81</v>
      </c>
      <c r="AV587" s="11" t="s">
        <v>81</v>
      </c>
      <c r="AW587" s="11" t="s">
        <v>35</v>
      </c>
      <c r="AX587" s="11" t="s">
        <v>71</v>
      </c>
      <c r="AY587" s="217" t="s">
        <v>151</v>
      </c>
    </row>
    <row r="588" spans="2:65" s="11" customFormat="1">
      <c r="B588" s="206"/>
      <c r="C588" s="207"/>
      <c r="D588" s="203" t="s">
        <v>162</v>
      </c>
      <c r="E588" s="218" t="s">
        <v>21</v>
      </c>
      <c r="F588" s="219" t="s">
        <v>1186</v>
      </c>
      <c r="G588" s="207"/>
      <c r="H588" s="220">
        <v>15.951000000000001</v>
      </c>
      <c r="I588" s="212"/>
      <c r="J588" s="207"/>
      <c r="K588" s="207"/>
      <c r="L588" s="213"/>
      <c r="M588" s="214"/>
      <c r="N588" s="215"/>
      <c r="O588" s="215"/>
      <c r="P588" s="215"/>
      <c r="Q588" s="215"/>
      <c r="R588" s="215"/>
      <c r="S588" s="215"/>
      <c r="T588" s="216"/>
      <c r="AT588" s="217" t="s">
        <v>162</v>
      </c>
      <c r="AU588" s="217" t="s">
        <v>81</v>
      </c>
      <c r="AV588" s="11" t="s">
        <v>81</v>
      </c>
      <c r="AW588" s="11" t="s">
        <v>35</v>
      </c>
      <c r="AX588" s="11" t="s">
        <v>71</v>
      </c>
      <c r="AY588" s="217" t="s">
        <v>151</v>
      </c>
    </row>
    <row r="589" spans="2:65" s="12" customFormat="1">
      <c r="B589" s="221"/>
      <c r="C589" s="222"/>
      <c r="D589" s="208" t="s">
        <v>162</v>
      </c>
      <c r="E589" s="223" t="s">
        <v>21</v>
      </c>
      <c r="F589" s="224" t="s">
        <v>170</v>
      </c>
      <c r="G589" s="222"/>
      <c r="H589" s="225">
        <v>261.63600000000002</v>
      </c>
      <c r="I589" s="226"/>
      <c r="J589" s="222"/>
      <c r="K589" s="222"/>
      <c r="L589" s="227"/>
      <c r="M589" s="228"/>
      <c r="N589" s="229"/>
      <c r="O589" s="229"/>
      <c r="P589" s="229"/>
      <c r="Q589" s="229"/>
      <c r="R589" s="229"/>
      <c r="S589" s="229"/>
      <c r="T589" s="230"/>
      <c r="AT589" s="231" t="s">
        <v>162</v>
      </c>
      <c r="AU589" s="231" t="s">
        <v>81</v>
      </c>
      <c r="AV589" s="12" t="s">
        <v>158</v>
      </c>
      <c r="AW589" s="12" t="s">
        <v>35</v>
      </c>
      <c r="AX589" s="12" t="s">
        <v>79</v>
      </c>
      <c r="AY589" s="231" t="s">
        <v>151</v>
      </c>
    </row>
    <row r="590" spans="2:65" s="1" customFormat="1" ht="28.9" customHeight="1">
      <c r="B590" s="39"/>
      <c r="C590" s="191" t="s">
        <v>1187</v>
      </c>
      <c r="D590" s="191" t="s">
        <v>153</v>
      </c>
      <c r="E590" s="192" t="s">
        <v>1188</v>
      </c>
      <c r="F590" s="193" t="s">
        <v>1189</v>
      </c>
      <c r="G590" s="194" t="s">
        <v>224</v>
      </c>
      <c r="H590" s="195">
        <v>261.63600000000002</v>
      </c>
      <c r="I590" s="196"/>
      <c r="J590" s="197">
        <f>ROUND(I590*H590,2)</f>
        <v>0</v>
      </c>
      <c r="K590" s="193" t="s">
        <v>157</v>
      </c>
      <c r="L590" s="59"/>
      <c r="M590" s="198" t="s">
        <v>21</v>
      </c>
      <c r="N590" s="199" t="s">
        <v>42</v>
      </c>
      <c r="O590" s="40"/>
      <c r="P590" s="200">
        <f>O590*H590</f>
        <v>0</v>
      </c>
      <c r="Q590" s="200">
        <v>2.0000000000000001E-4</v>
      </c>
      <c r="R590" s="200">
        <f>Q590*H590</f>
        <v>5.2327200000000004E-2</v>
      </c>
      <c r="S590" s="200">
        <v>0</v>
      </c>
      <c r="T590" s="201">
        <f>S590*H590</f>
        <v>0</v>
      </c>
      <c r="AR590" s="22" t="s">
        <v>240</v>
      </c>
      <c r="AT590" s="22" t="s">
        <v>153</v>
      </c>
      <c r="AU590" s="22" t="s">
        <v>81</v>
      </c>
      <c r="AY590" s="22" t="s">
        <v>151</v>
      </c>
      <c r="BE590" s="202">
        <f>IF(N590="základní",J590,0)</f>
        <v>0</v>
      </c>
      <c r="BF590" s="202">
        <f>IF(N590="snížená",J590,0)</f>
        <v>0</v>
      </c>
      <c r="BG590" s="202">
        <f>IF(N590="zákl. přenesená",J590,0)</f>
        <v>0</v>
      </c>
      <c r="BH590" s="202">
        <f>IF(N590="sníž. přenesená",J590,0)</f>
        <v>0</v>
      </c>
      <c r="BI590" s="202">
        <f>IF(N590="nulová",J590,0)</f>
        <v>0</v>
      </c>
      <c r="BJ590" s="22" t="s">
        <v>79</v>
      </c>
      <c r="BK590" s="202">
        <f>ROUND(I590*H590,2)</f>
        <v>0</v>
      </c>
      <c r="BL590" s="22" t="s">
        <v>240</v>
      </c>
      <c r="BM590" s="22" t="s">
        <v>1190</v>
      </c>
    </row>
    <row r="591" spans="2:65" s="1" customFormat="1" ht="28.9" customHeight="1">
      <c r="B591" s="39"/>
      <c r="C591" s="191" t="s">
        <v>1191</v>
      </c>
      <c r="D591" s="191" t="s">
        <v>153</v>
      </c>
      <c r="E591" s="192" t="s">
        <v>1192</v>
      </c>
      <c r="F591" s="193" t="s">
        <v>1193</v>
      </c>
      <c r="G591" s="194" t="s">
        <v>224</v>
      </c>
      <c r="H591" s="195">
        <v>287.52600000000001</v>
      </c>
      <c r="I591" s="196"/>
      <c r="J591" s="197">
        <f>ROUND(I591*H591,2)</f>
        <v>0</v>
      </c>
      <c r="K591" s="193" t="s">
        <v>157</v>
      </c>
      <c r="L591" s="59"/>
      <c r="M591" s="198" t="s">
        <v>21</v>
      </c>
      <c r="N591" s="199" t="s">
        <v>42</v>
      </c>
      <c r="O591" s="40"/>
      <c r="P591" s="200">
        <f>O591*H591</f>
        <v>0</v>
      </c>
      <c r="Q591" s="200">
        <v>2.9E-4</v>
      </c>
      <c r="R591" s="200">
        <f>Q591*H591</f>
        <v>8.3382540000000005E-2</v>
      </c>
      <c r="S591" s="200">
        <v>0</v>
      </c>
      <c r="T591" s="201">
        <f>S591*H591</f>
        <v>0</v>
      </c>
      <c r="AR591" s="22" t="s">
        <v>240</v>
      </c>
      <c r="AT591" s="22" t="s">
        <v>153</v>
      </c>
      <c r="AU591" s="22" t="s">
        <v>81</v>
      </c>
      <c r="AY591" s="22" t="s">
        <v>151</v>
      </c>
      <c r="BE591" s="202">
        <f>IF(N591="základní",J591,0)</f>
        <v>0</v>
      </c>
      <c r="BF591" s="202">
        <f>IF(N591="snížená",J591,0)</f>
        <v>0</v>
      </c>
      <c r="BG591" s="202">
        <f>IF(N591="zákl. přenesená",J591,0)</f>
        <v>0</v>
      </c>
      <c r="BH591" s="202">
        <f>IF(N591="sníž. přenesená",J591,0)</f>
        <v>0</v>
      </c>
      <c r="BI591" s="202">
        <f>IF(N591="nulová",J591,0)</f>
        <v>0</v>
      </c>
      <c r="BJ591" s="22" t="s">
        <v>79</v>
      </c>
      <c r="BK591" s="202">
        <f>ROUND(I591*H591,2)</f>
        <v>0</v>
      </c>
      <c r="BL591" s="22" t="s">
        <v>240</v>
      </c>
      <c r="BM591" s="22" t="s">
        <v>1194</v>
      </c>
    </row>
    <row r="592" spans="2:65" s="11" customFormat="1">
      <c r="B592" s="206"/>
      <c r="C592" s="207"/>
      <c r="D592" s="208" t="s">
        <v>162</v>
      </c>
      <c r="E592" s="209" t="s">
        <v>21</v>
      </c>
      <c r="F592" s="210" t="s">
        <v>1195</v>
      </c>
      <c r="G592" s="207"/>
      <c r="H592" s="211">
        <v>287.52600000000001</v>
      </c>
      <c r="I592" s="212"/>
      <c r="J592" s="207"/>
      <c r="K592" s="207"/>
      <c r="L592" s="213"/>
      <c r="M592" s="214"/>
      <c r="N592" s="215"/>
      <c r="O592" s="215"/>
      <c r="P592" s="215"/>
      <c r="Q592" s="215"/>
      <c r="R592" s="215"/>
      <c r="S592" s="215"/>
      <c r="T592" s="216"/>
      <c r="AT592" s="217" t="s">
        <v>162</v>
      </c>
      <c r="AU592" s="217" t="s">
        <v>81</v>
      </c>
      <c r="AV592" s="11" t="s">
        <v>81</v>
      </c>
      <c r="AW592" s="11" t="s">
        <v>35</v>
      </c>
      <c r="AX592" s="11" t="s">
        <v>79</v>
      </c>
      <c r="AY592" s="217" t="s">
        <v>151</v>
      </c>
    </row>
    <row r="593" spans="2:65" s="1" customFormat="1" ht="28.9" customHeight="1">
      <c r="B593" s="39"/>
      <c r="C593" s="191" t="s">
        <v>1196</v>
      </c>
      <c r="D593" s="191" t="s">
        <v>153</v>
      </c>
      <c r="E593" s="192" t="s">
        <v>1197</v>
      </c>
      <c r="F593" s="193" t="s">
        <v>1198</v>
      </c>
      <c r="G593" s="194" t="s">
        <v>224</v>
      </c>
      <c r="H593" s="195">
        <v>60</v>
      </c>
      <c r="I593" s="196"/>
      <c r="J593" s="197">
        <f>ROUND(I593*H593,2)</f>
        <v>0</v>
      </c>
      <c r="K593" s="193" t="s">
        <v>157</v>
      </c>
      <c r="L593" s="59"/>
      <c r="M593" s="198" t="s">
        <v>21</v>
      </c>
      <c r="N593" s="247" t="s">
        <v>42</v>
      </c>
      <c r="O593" s="248"/>
      <c r="P593" s="249">
        <f>O593*H593</f>
        <v>0</v>
      </c>
      <c r="Q593" s="249">
        <v>1.0000000000000001E-5</v>
      </c>
      <c r="R593" s="249">
        <f>Q593*H593</f>
        <v>6.0000000000000006E-4</v>
      </c>
      <c r="S593" s="249">
        <v>0</v>
      </c>
      <c r="T593" s="250">
        <f>S593*H593</f>
        <v>0</v>
      </c>
      <c r="AR593" s="22" t="s">
        <v>240</v>
      </c>
      <c r="AT593" s="22" t="s">
        <v>153</v>
      </c>
      <c r="AU593" s="22" t="s">
        <v>81</v>
      </c>
      <c r="AY593" s="22" t="s">
        <v>151</v>
      </c>
      <c r="BE593" s="202">
        <f>IF(N593="základní",J593,0)</f>
        <v>0</v>
      </c>
      <c r="BF593" s="202">
        <f>IF(N593="snížená",J593,0)</f>
        <v>0</v>
      </c>
      <c r="BG593" s="202">
        <f>IF(N593="zákl. přenesená",J593,0)</f>
        <v>0</v>
      </c>
      <c r="BH593" s="202">
        <f>IF(N593="sníž. přenesená",J593,0)</f>
        <v>0</v>
      </c>
      <c r="BI593" s="202">
        <f>IF(N593="nulová",J593,0)</f>
        <v>0</v>
      </c>
      <c r="BJ593" s="22" t="s">
        <v>79</v>
      </c>
      <c r="BK593" s="202">
        <f>ROUND(I593*H593,2)</f>
        <v>0</v>
      </c>
      <c r="BL593" s="22" t="s">
        <v>240</v>
      </c>
      <c r="BM593" s="22" t="s">
        <v>1199</v>
      </c>
    </row>
    <row r="594" spans="2:65" s="1" customFormat="1" ht="6.95" customHeight="1">
      <c r="B594" s="54"/>
      <c r="C594" s="55"/>
      <c r="D594" s="55"/>
      <c r="E594" s="55"/>
      <c r="F594" s="55"/>
      <c r="G594" s="55"/>
      <c r="H594" s="55"/>
      <c r="I594" s="137"/>
      <c r="J594" s="55"/>
      <c r="K594" s="55"/>
      <c r="L594" s="59"/>
    </row>
  </sheetData>
  <sheetProtection algorithmName="SHA-512" hashValue="eMkvHWmdgNMaLE6zSqt8V4Z6V8rDcnSD5FQLAsUrZrJ1s9m2O6TQS562Pa+9XYiPZ6J3Lg9ItAmczBb1yxB6Gw==" saltValue="FSSx5oMbOVuaSpsxdEL86Q==" spinCount="100000" sheet="1" objects="1" scenarios="1" formatCells="0" formatColumns="0" formatRows="0" sort="0" autoFilter="0"/>
  <autoFilter ref="C100:K593"/>
  <mergeCells count="9">
    <mergeCell ref="E91:H91"/>
    <mergeCell ref="E93:H93"/>
    <mergeCell ref="G1:H1"/>
    <mergeCell ref="L2:V2"/>
    <mergeCell ref="E7:H7"/>
    <mergeCell ref="E9:H9"/>
    <mergeCell ref="E24:H24"/>
    <mergeCell ref="E45:H45"/>
    <mergeCell ref="E47:H47"/>
  </mergeCells>
  <hyperlinks>
    <hyperlink ref="F1:G1" location="C2" display="1) Krycí list soupisu"/>
    <hyperlink ref="G1:H1" location="C54" display="2) Rekapitulace"/>
    <hyperlink ref="J1" location="C100"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r:id="rId1"/>
  <headerFooter>
    <oddFooter>&amp;CStrana &amp;P z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110"/>
  <sheetViews>
    <sheetView showGridLines="0" workbookViewId="0">
      <pane ySplit="1" topLeftCell="A2" activePane="bottomLeft" state="frozen"/>
      <selection pane="bottomLeft"/>
    </sheetView>
  </sheetViews>
  <sheetFormatPr defaultRowHeight="13.5"/>
  <cols>
    <col min="1" max="1" width="7.1640625" customWidth="1"/>
    <col min="2" max="2" width="1.5" customWidth="1"/>
    <col min="3" max="3" width="3.5" customWidth="1"/>
    <col min="4" max="4" width="3.6640625" customWidth="1"/>
    <col min="5" max="5" width="14.6640625" customWidth="1"/>
    <col min="6" max="6" width="64.33203125" customWidth="1"/>
    <col min="7" max="7" width="7.5" customWidth="1"/>
    <col min="8" max="8" width="9.5" customWidth="1"/>
    <col min="9" max="9" width="10.83203125" style="109" customWidth="1"/>
    <col min="10" max="10" width="20.1640625" customWidth="1"/>
    <col min="11" max="11" width="13.33203125" customWidth="1"/>
    <col min="13" max="18" width="9.1640625" hidden="1"/>
    <col min="19" max="19" width="7" hidden="1" customWidth="1"/>
    <col min="20" max="20" width="25.5" hidden="1" customWidth="1"/>
    <col min="21" max="21" width="14" hidden="1" customWidth="1"/>
    <col min="22" max="22" width="10.5" customWidth="1"/>
    <col min="23" max="23" width="14" customWidth="1"/>
    <col min="24" max="24" width="10.5" customWidth="1"/>
    <col min="25" max="25" width="12.83203125" customWidth="1"/>
    <col min="26" max="26" width="9.5" customWidth="1"/>
    <col min="27" max="27" width="12.83203125" customWidth="1"/>
    <col min="28" max="28" width="14" customWidth="1"/>
    <col min="29" max="29" width="9.5" customWidth="1"/>
    <col min="30" max="30" width="12.83203125" customWidth="1"/>
    <col min="31" max="31" width="14" customWidth="1"/>
    <col min="44" max="65" width="9.1640625" hidden="1"/>
  </cols>
  <sheetData>
    <row r="1" spans="1:70" ht="21.75" customHeight="1">
      <c r="A1" s="19"/>
      <c r="B1" s="110"/>
      <c r="C1" s="110"/>
      <c r="D1" s="111" t="s">
        <v>1</v>
      </c>
      <c r="E1" s="110"/>
      <c r="F1" s="112" t="s">
        <v>97</v>
      </c>
      <c r="G1" s="376" t="s">
        <v>98</v>
      </c>
      <c r="H1" s="376"/>
      <c r="I1" s="113"/>
      <c r="J1" s="112" t="s">
        <v>99</v>
      </c>
      <c r="K1" s="111" t="s">
        <v>100</v>
      </c>
      <c r="L1" s="112" t="s">
        <v>101</v>
      </c>
      <c r="M1" s="112"/>
      <c r="N1" s="112"/>
      <c r="O1" s="112"/>
      <c r="P1" s="112"/>
      <c r="Q1" s="112"/>
      <c r="R1" s="112"/>
      <c r="S1" s="112"/>
      <c r="T1" s="112"/>
      <c r="U1" s="18"/>
      <c r="V1" s="18"/>
      <c r="W1" s="19"/>
      <c r="X1" s="19"/>
      <c r="Y1" s="19"/>
      <c r="Z1" s="19"/>
      <c r="AA1" s="19"/>
      <c r="AB1" s="19"/>
      <c r="AC1" s="19"/>
      <c r="AD1" s="19"/>
      <c r="AE1" s="19"/>
      <c r="AF1" s="19"/>
      <c r="AG1" s="19"/>
      <c r="AH1" s="19"/>
      <c r="AI1" s="19"/>
      <c r="AJ1" s="19"/>
      <c r="AK1" s="19"/>
      <c r="AL1" s="19"/>
      <c r="AM1" s="19"/>
      <c r="AN1" s="19"/>
      <c r="AO1" s="19"/>
      <c r="AP1" s="19"/>
      <c r="AQ1" s="19"/>
      <c r="AR1" s="19"/>
      <c r="AS1" s="19"/>
      <c r="AT1" s="19"/>
      <c r="AU1" s="19"/>
      <c r="AV1" s="19"/>
      <c r="AW1" s="19"/>
      <c r="AX1" s="19"/>
      <c r="AY1" s="19"/>
      <c r="AZ1" s="19"/>
      <c r="BA1" s="19"/>
      <c r="BB1" s="19"/>
      <c r="BC1" s="19"/>
      <c r="BD1" s="19"/>
      <c r="BE1" s="19"/>
      <c r="BF1" s="19"/>
      <c r="BG1" s="19"/>
      <c r="BH1" s="19"/>
      <c r="BI1" s="19"/>
      <c r="BJ1" s="19"/>
      <c r="BK1" s="19"/>
      <c r="BL1" s="19"/>
      <c r="BM1" s="19"/>
      <c r="BN1" s="19"/>
      <c r="BO1" s="19"/>
      <c r="BP1" s="19"/>
      <c r="BQ1" s="19"/>
      <c r="BR1" s="19"/>
    </row>
    <row r="2" spans="1:70" ht="36.950000000000003" customHeight="1">
      <c r="L2" s="337"/>
      <c r="M2" s="337"/>
      <c r="N2" s="337"/>
      <c r="O2" s="337"/>
      <c r="P2" s="337"/>
      <c r="Q2" s="337"/>
      <c r="R2" s="337"/>
      <c r="S2" s="337"/>
      <c r="T2" s="337"/>
      <c r="U2" s="337"/>
      <c r="V2" s="337"/>
      <c r="AT2" s="22" t="s">
        <v>84</v>
      </c>
    </row>
    <row r="3" spans="1:70" ht="6.95" customHeight="1">
      <c r="B3" s="23"/>
      <c r="C3" s="24"/>
      <c r="D3" s="24"/>
      <c r="E3" s="24"/>
      <c r="F3" s="24"/>
      <c r="G3" s="24"/>
      <c r="H3" s="24"/>
      <c r="I3" s="114"/>
      <c r="J3" s="24"/>
      <c r="K3" s="25"/>
      <c r="AT3" s="22" t="s">
        <v>81</v>
      </c>
    </row>
    <row r="4" spans="1:70" ht="36.950000000000003" customHeight="1">
      <c r="B4" s="26"/>
      <c r="C4" s="27"/>
      <c r="D4" s="28" t="s">
        <v>102</v>
      </c>
      <c r="E4" s="27"/>
      <c r="F4" s="27"/>
      <c r="G4" s="27"/>
      <c r="H4" s="27"/>
      <c r="I4" s="115"/>
      <c r="J4" s="27"/>
      <c r="K4" s="29"/>
      <c r="M4" s="30" t="s">
        <v>12</v>
      </c>
      <c r="AT4" s="22" t="s">
        <v>6</v>
      </c>
    </row>
    <row r="5" spans="1:70" ht="6.95" customHeight="1">
      <c r="B5" s="26"/>
      <c r="C5" s="27"/>
      <c r="D5" s="27"/>
      <c r="E5" s="27"/>
      <c r="F5" s="27"/>
      <c r="G5" s="27"/>
      <c r="H5" s="27"/>
      <c r="I5" s="115"/>
      <c r="J5" s="27"/>
      <c r="K5" s="29"/>
    </row>
    <row r="6" spans="1:70" ht="15">
      <c r="B6" s="26"/>
      <c r="C6" s="27"/>
      <c r="D6" s="35" t="s">
        <v>18</v>
      </c>
      <c r="E6" s="27"/>
      <c r="F6" s="27"/>
      <c r="G6" s="27"/>
      <c r="H6" s="27"/>
      <c r="I6" s="115"/>
      <c r="J6" s="27"/>
      <c r="K6" s="29"/>
    </row>
    <row r="7" spans="1:70" ht="20.45" customHeight="1">
      <c r="B7" s="26"/>
      <c r="C7" s="27"/>
      <c r="D7" s="27"/>
      <c r="E7" s="377" t="str">
        <f>'Rekapitulace stavby'!K6</f>
        <v>Bezbariérové úpravy MěÚ Mimoň č.p. 181</v>
      </c>
      <c r="F7" s="378"/>
      <c r="G7" s="378"/>
      <c r="H7" s="378"/>
      <c r="I7" s="115"/>
      <c r="J7" s="27"/>
      <c r="K7" s="29"/>
    </row>
    <row r="8" spans="1:70" s="1" customFormat="1" ht="15">
      <c r="B8" s="39"/>
      <c r="C8" s="40"/>
      <c r="D8" s="35" t="s">
        <v>103</v>
      </c>
      <c r="E8" s="40"/>
      <c r="F8" s="40"/>
      <c r="G8" s="40"/>
      <c r="H8" s="40"/>
      <c r="I8" s="116"/>
      <c r="J8" s="40"/>
      <c r="K8" s="43"/>
    </row>
    <row r="9" spans="1:70" s="1" customFormat="1" ht="36.950000000000003" customHeight="1">
      <c r="B9" s="39"/>
      <c r="C9" s="40"/>
      <c r="D9" s="40"/>
      <c r="E9" s="379" t="s">
        <v>1200</v>
      </c>
      <c r="F9" s="380"/>
      <c r="G9" s="380"/>
      <c r="H9" s="380"/>
      <c r="I9" s="116"/>
      <c r="J9" s="40"/>
      <c r="K9" s="43"/>
    </row>
    <row r="10" spans="1:70" s="1" customFormat="1">
      <c r="B10" s="39"/>
      <c r="C10" s="40"/>
      <c r="D10" s="40"/>
      <c r="E10" s="40"/>
      <c r="F10" s="40"/>
      <c r="G10" s="40"/>
      <c r="H10" s="40"/>
      <c r="I10" s="116"/>
      <c r="J10" s="40"/>
      <c r="K10" s="43"/>
    </row>
    <row r="11" spans="1:70" s="1" customFormat="1" ht="14.45" customHeight="1">
      <c r="B11" s="39"/>
      <c r="C11" s="40"/>
      <c r="D11" s="35" t="s">
        <v>20</v>
      </c>
      <c r="E11" s="40"/>
      <c r="F11" s="33" t="s">
        <v>21</v>
      </c>
      <c r="G11" s="40"/>
      <c r="H11" s="40"/>
      <c r="I11" s="117" t="s">
        <v>22</v>
      </c>
      <c r="J11" s="33" t="s">
        <v>21</v>
      </c>
      <c r="K11" s="43"/>
    </row>
    <row r="12" spans="1:70" s="1" customFormat="1" ht="14.45" customHeight="1">
      <c r="B12" s="39"/>
      <c r="C12" s="40"/>
      <c r="D12" s="35" t="s">
        <v>23</v>
      </c>
      <c r="E12" s="40"/>
      <c r="F12" s="33" t="s">
        <v>1201</v>
      </c>
      <c r="G12" s="40"/>
      <c r="H12" s="40"/>
      <c r="I12" s="117" t="s">
        <v>25</v>
      </c>
      <c r="J12" s="118" t="str">
        <f>'Rekapitulace stavby'!AN8</f>
        <v>6. 4. 2017</v>
      </c>
      <c r="K12" s="43"/>
    </row>
    <row r="13" spans="1:70" s="1" customFormat="1" ht="10.9" customHeight="1">
      <c r="B13" s="39"/>
      <c r="C13" s="40"/>
      <c r="D13" s="40"/>
      <c r="E13" s="40"/>
      <c r="F13" s="40"/>
      <c r="G13" s="40"/>
      <c r="H13" s="40"/>
      <c r="I13" s="116"/>
      <c r="J13" s="40"/>
      <c r="K13" s="43"/>
    </row>
    <row r="14" spans="1:70" s="1" customFormat="1" ht="14.45" customHeight="1">
      <c r="B14" s="39"/>
      <c r="C14" s="40"/>
      <c r="D14" s="35" t="s">
        <v>27</v>
      </c>
      <c r="E14" s="40"/>
      <c r="F14" s="40"/>
      <c r="G14" s="40"/>
      <c r="H14" s="40"/>
      <c r="I14" s="117" t="s">
        <v>28</v>
      </c>
      <c r="J14" s="33" t="str">
        <f>IF('Rekapitulace stavby'!AN10="","",'Rekapitulace stavby'!AN10)</f>
        <v/>
      </c>
      <c r="K14" s="43"/>
    </row>
    <row r="15" spans="1:70" s="1" customFormat="1" ht="18" customHeight="1">
      <c r="B15" s="39"/>
      <c r="C15" s="40"/>
      <c r="D15" s="40"/>
      <c r="E15" s="33" t="str">
        <f>IF('Rekapitulace stavby'!E11="","",'Rekapitulace stavby'!E11)</f>
        <v>Město Mimoň</v>
      </c>
      <c r="F15" s="40"/>
      <c r="G15" s="40"/>
      <c r="H15" s="40"/>
      <c r="I15" s="117" t="s">
        <v>30</v>
      </c>
      <c r="J15" s="33" t="str">
        <f>IF('Rekapitulace stavby'!AN11="","",'Rekapitulace stavby'!AN11)</f>
        <v/>
      </c>
      <c r="K15" s="43"/>
    </row>
    <row r="16" spans="1:70" s="1" customFormat="1" ht="6.95" customHeight="1">
      <c r="B16" s="39"/>
      <c r="C16" s="40"/>
      <c r="D16" s="40"/>
      <c r="E16" s="40"/>
      <c r="F16" s="40"/>
      <c r="G16" s="40"/>
      <c r="H16" s="40"/>
      <c r="I16" s="116"/>
      <c r="J16" s="40"/>
      <c r="K16" s="43"/>
    </row>
    <row r="17" spans="2:11" s="1" customFormat="1" ht="14.45" customHeight="1">
      <c r="B17" s="39"/>
      <c r="C17" s="40"/>
      <c r="D17" s="35" t="s">
        <v>31</v>
      </c>
      <c r="E17" s="40"/>
      <c r="F17" s="40"/>
      <c r="G17" s="40"/>
      <c r="H17" s="40"/>
      <c r="I17" s="117" t="s">
        <v>28</v>
      </c>
      <c r="J17" s="33" t="str">
        <f>IF('Rekapitulace stavby'!AN13="Vyplň údaj","",IF('Rekapitulace stavby'!AN13="","",'Rekapitulace stavby'!AN13))</f>
        <v/>
      </c>
      <c r="K17" s="43"/>
    </row>
    <row r="18" spans="2:11" s="1" customFormat="1" ht="18" customHeight="1">
      <c r="B18" s="39"/>
      <c r="C18" s="40"/>
      <c r="D18" s="40"/>
      <c r="E18" s="33" t="str">
        <f>IF('Rekapitulace stavby'!E14="Vyplň údaj","",IF('Rekapitulace stavby'!E14="","",'Rekapitulace stavby'!E14))</f>
        <v/>
      </c>
      <c r="F18" s="40"/>
      <c r="G18" s="40"/>
      <c r="H18" s="40"/>
      <c r="I18" s="117" t="s">
        <v>30</v>
      </c>
      <c r="J18" s="33" t="str">
        <f>IF('Rekapitulace stavby'!AN14="Vyplň údaj","",IF('Rekapitulace stavby'!AN14="","",'Rekapitulace stavby'!AN14))</f>
        <v/>
      </c>
      <c r="K18" s="43"/>
    </row>
    <row r="19" spans="2:11" s="1" customFormat="1" ht="6.95" customHeight="1">
      <c r="B19" s="39"/>
      <c r="C19" s="40"/>
      <c r="D19" s="40"/>
      <c r="E19" s="40"/>
      <c r="F19" s="40"/>
      <c r="G19" s="40"/>
      <c r="H19" s="40"/>
      <c r="I19" s="116"/>
      <c r="J19" s="40"/>
      <c r="K19" s="43"/>
    </row>
    <row r="20" spans="2:11" s="1" customFormat="1" ht="14.45" customHeight="1">
      <c r="B20" s="39"/>
      <c r="C20" s="40"/>
      <c r="D20" s="35" t="s">
        <v>33</v>
      </c>
      <c r="E20" s="40"/>
      <c r="F20" s="40"/>
      <c r="G20" s="40"/>
      <c r="H20" s="40"/>
      <c r="I20" s="117" t="s">
        <v>28</v>
      </c>
      <c r="J20" s="33" t="str">
        <f>IF('Rekapitulace stavby'!AN16="","",'Rekapitulace stavby'!AN16)</f>
        <v/>
      </c>
      <c r="K20" s="43"/>
    </row>
    <row r="21" spans="2:11" s="1" customFormat="1" ht="18" customHeight="1">
      <c r="B21" s="39"/>
      <c r="C21" s="40"/>
      <c r="D21" s="40"/>
      <c r="E21" s="33" t="str">
        <f>IF('Rekapitulace stavby'!E17="","",'Rekapitulace stavby'!E17)</f>
        <v>Radek Voce</v>
      </c>
      <c r="F21" s="40"/>
      <c r="G21" s="40"/>
      <c r="H21" s="40"/>
      <c r="I21" s="117" t="s">
        <v>30</v>
      </c>
      <c r="J21" s="33" t="str">
        <f>IF('Rekapitulace stavby'!AN17="","",'Rekapitulace stavby'!AN17)</f>
        <v/>
      </c>
      <c r="K21" s="43"/>
    </row>
    <row r="22" spans="2:11" s="1" customFormat="1" ht="6.95" customHeight="1">
      <c r="B22" s="39"/>
      <c r="C22" s="40"/>
      <c r="D22" s="40"/>
      <c r="E22" s="40"/>
      <c r="F22" s="40"/>
      <c r="G22" s="40"/>
      <c r="H22" s="40"/>
      <c r="I22" s="116"/>
      <c r="J22" s="40"/>
      <c r="K22" s="43"/>
    </row>
    <row r="23" spans="2:11" s="1" customFormat="1" ht="14.45" customHeight="1">
      <c r="B23" s="39"/>
      <c r="C23" s="40"/>
      <c r="D23" s="35" t="s">
        <v>36</v>
      </c>
      <c r="E23" s="40"/>
      <c r="F23" s="40"/>
      <c r="G23" s="40"/>
      <c r="H23" s="40"/>
      <c r="I23" s="116"/>
      <c r="J23" s="40"/>
      <c r="K23" s="43"/>
    </row>
    <row r="24" spans="2:11" s="6" customFormat="1" ht="20.45" customHeight="1">
      <c r="B24" s="119"/>
      <c r="C24" s="120"/>
      <c r="D24" s="120"/>
      <c r="E24" s="369" t="s">
        <v>21</v>
      </c>
      <c r="F24" s="369"/>
      <c r="G24" s="369"/>
      <c r="H24" s="369"/>
      <c r="I24" s="121"/>
      <c r="J24" s="120"/>
      <c r="K24" s="122"/>
    </row>
    <row r="25" spans="2:11" s="1" customFormat="1" ht="6.95" customHeight="1">
      <c r="B25" s="39"/>
      <c r="C25" s="40"/>
      <c r="D25" s="40"/>
      <c r="E25" s="40"/>
      <c r="F25" s="40"/>
      <c r="G25" s="40"/>
      <c r="H25" s="40"/>
      <c r="I25" s="116"/>
      <c r="J25" s="40"/>
      <c r="K25" s="43"/>
    </row>
    <row r="26" spans="2:11" s="1" customFormat="1" ht="6.95" customHeight="1">
      <c r="B26" s="39"/>
      <c r="C26" s="40"/>
      <c r="D26" s="83"/>
      <c r="E26" s="83"/>
      <c r="F26" s="83"/>
      <c r="G26" s="83"/>
      <c r="H26" s="83"/>
      <c r="I26" s="123"/>
      <c r="J26" s="83"/>
      <c r="K26" s="124"/>
    </row>
    <row r="27" spans="2:11" s="1" customFormat="1" ht="25.35" customHeight="1">
      <c r="B27" s="39"/>
      <c r="C27" s="40"/>
      <c r="D27" s="125" t="s">
        <v>37</v>
      </c>
      <c r="E27" s="40"/>
      <c r="F27" s="40"/>
      <c r="G27" s="40"/>
      <c r="H27" s="40"/>
      <c r="I27" s="116"/>
      <c r="J27" s="126">
        <f>ROUND(J76,2)</f>
        <v>0</v>
      </c>
      <c r="K27" s="43"/>
    </row>
    <row r="28" spans="2:11" s="1" customFormat="1" ht="6.95" customHeight="1">
      <c r="B28" s="39"/>
      <c r="C28" s="40"/>
      <c r="D28" s="83"/>
      <c r="E28" s="83"/>
      <c r="F28" s="83"/>
      <c r="G28" s="83"/>
      <c r="H28" s="83"/>
      <c r="I28" s="123"/>
      <c r="J28" s="83"/>
      <c r="K28" s="124"/>
    </row>
    <row r="29" spans="2:11" s="1" customFormat="1" ht="14.45" customHeight="1">
      <c r="B29" s="39"/>
      <c r="C29" s="40"/>
      <c r="D29" s="40"/>
      <c r="E29" s="40"/>
      <c r="F29" s="44" t="s">
        <v>39</v>
      </c>
      <c r="G29" s="40"/>
      <c r="H29" s="40"/>
      <c r="I29" s="127" t="s">
        <v>38</v>
      </c>
      <c r="J29" s="44" t="s">
        <v>40</v>
      </c>
      <c r="K29" s="43"/>
    </row>
    <row r="30" spans="2:11" s="1" customFormat="1" ht="14.45" customHeight="1">
      <c r="B30" s="39"/>
      <c r="C30" s="40"/>
      <c r="D30" s="47" t="s">
        <v>41</v>
      </c>
      <c r="E30" s="47" t="s">
        <v>42</v>
      </c>
      <c r="F30" s="128">
        <f>ROUND(SUM(BE76:BE109), 2)</f>
        <v>0</v>
      </c>
      <c r="G30" s="40"/>
      <c r="H30" s="40"/>
      <c r="I30" s="129">
        <v>0.21</v>
      </c>
      <c r="J30" s="128">
        <f>ROUND(ROUND((SUM(BE76:BE109)), 2)*I30, 2)</f>
        <v>0</v>
      </c>
      <c r="K30" s="43"/>
    </row>
    <row r="31" spans="2:11" s="1" customFormat="1" ht="14.45" customHeight="1">
      <c r="B31" s="39"/>
      <c r="C31" s="40"/>
      <c r="D31" s="40"/>
      <c r="E31" s="47" t="s">
        <v>43</v>
      </c>
      <c r="F31" s="128">
        <f>ROUND(SUM(BF76:BF109), 2)</f>
        <v>0</v>
      </c>
      <c r="G31" s="40"/>
      <c r="H31" s="40"/>
      <c r="I31" s="129">
        <v>0.15</v>
      </c>
      <c r="J31" s="128">
        <f>ROUND(ROUND((SUM(BF76:BF109)), 2)*I31, 2)</f>
        <v>0</v>
      </c>
      <c r="K31" s="43"/>
    </row>
    <row r="32" spans="2:11" s="1" customFormat="1" ht="14.45" hidden="1" customHeight="1">
      <c r="B32" s="39"/>
      <c r="C32" s="40"/>
      <c r="D32" s="40"/>
      <c r="E32" s="47" t="s">
        <v>44</v>
      </c>
      <c r="F32" s="128">
        <f>ROUND(SUM(BG76:BG109), 2)</f>
        <v>0</v>
      </c>
      <c r="G32" s="40"/>
      <c r="H32" s="40"/>
      <c r="I32" s="129">
        <v>0.21</v>
      </c>
      <c r="J32" s="128">
        <v>0</v>
      </c>
      <c r="K32" s="43"/>
    </row>
    <row r="33" spans="2:11" s="1" customFormat="1" ht="14.45" hidden="1" customHeight="1">
      <c r="B33" s="39"/>
      <c r="C33" s="40"/>
      <c r="D33" s="40"/>
      <c r="E33" s="47" t="s">
        <v>45</v>
      </c>
      <c r="F33" s="128">
        <f>ROUND(SUM(BH76:BH109), 2)</f>
        <v>0</v>
      </c>
      <c r="G33" s="40"/>
      <c r="H33" s="40"/>
      <c r="I33" s="129">
        <v>0.15</v>
      </c>
      <c r="J33" s="128">
        <v>0</v>
      </c>
      <c r="K33" s="43"/>
    </row>
    <row r="34" spans="2:11" s="1" customFormat="1" ht="14.45" hidden="1" customHeight="1">
      <c r="B34" s="39"/>
      <c r="C34" s="40"/>
      <c r="D34" s="40"/>
      <c r="E34" s="47" t="s">
        <v>46</v>
      </c>
      <c r="F34" s="128">
        <f>ROUND(SUM(BI76:BI109), 2)</f>
        <v>0</v>
      </c>
      <c r="G34" s="40"/>
      <c r="H34" s="40"/>
      <c r="I34" s="129">
        <v>0</v>
      </c>
      <c r="J34" s="128">
        <v>0</v>
      </c>
      <c r="K34" s="43"/>
    </row>
    <row r="35" spans="2:11" s="1" customFormat="1" ht="6.95" customHeight="1">
      <c r="B35" s="39"/>
      <c r="C35" s="40"/>
      <c r="D35" s="40"/>
      <c r="E35" s="40"/>
      <c r="F35" s="40"/>
      <c r="G35" s="40"/>
      <c r="H35" s="40"/>
      <c r="I35" s="116"/>
      <c r="J35" s="40"/>
      <c r="K35" s="43"/>
    </row>
    <row r="36" spans="2:11" s="1" customFormat="1" ht="25.35" customHeight="1">
      <c r="B36" s="39"/>
      <c r="C36" s="130"/>
      <c r="D36" s="131" t="s">
        <v>47</v>
      </c>
      <c r="E36" s="77"/>
      <c r="F36" s="77"/>
      <c r="G36" s="132" t="s">
        <v>48</v>
      </c>
      <c r="H36" s="133" t="s">
        <v>49</v>
      </c>
      <c r="I36" s="134"/>
      <c r="J36" s="135">
        <f>SUM(J27:J34)</f>
        <v>0</v>
      </c>
      <c r="K36" s="136"/>
    </row>
    <row r="37" spans="2:11" s="1" customFormat="1" ht="14.45" customHeight="1">
      <c r="B37" s="54"/>
      <c r="C37" s="55"/>
      <c r="D37" s="55"/>
      <c r="E37" s="55"/>
      <c r="F37" s="55"/>
      <c r="G37" s="55"/>
      <c r="H37" s="55"/>
      <c r="I37" s="137"/>
      <c r="J37" s="55"/>
      <c r="K37" s="56"/>
    </row>
    <row r="41" spans="2:11" s="1" customFormat="1" ht="6.95" customHeight="1">
      <c r="B41" s="138"/>
      <c r="C41" s="139"/>
      <c r="D41" s="139"/>
      <c r="E41" s="139"/>
      <c r="F41" s="139"/>
      <c r="G41" s="139"/>
      <c r="H41" s="139"/>
      <c r="I41" s="140"/>
      <c r="J41" s="139"/>
      <c r="K41" s="141"/>
    </row>
    <row r="42" spans="2:11" s="1" customFormat="1" ht="36.950000000000003" customHeight="1">
      <c r="B42" s="39"/>
      <c r="C42" s="28" t="s">
        <v>105</v>
      </c>
      <c r="D42" s="40"/>
      <c r="E42" s="40"/>
      <c r="F42" s="40"/>
      <c r="G42" s="40"/>
      <c r="H42" s="40"/>
      <c r="I42" s="116"/>
      <c r="J42" s="40"/>
      <c r="K42" s="43"/>
    </row>
    <row r="43" spans="2:11" s="1" customFormat="1" ht="6.95" customHeight="1">
      <c r="B43" s="39"/>
      <c r="C43" s="40"/>
      <c r="D43" s="40"/>
      <c r="E43" s="40"/>
      <c r="F43" s="40"/>
      <c r="G43" s="40"/>
      <c r="H43" s="40"/>
      <c r="I43" s="116"/>
      <c r="J43" s="40"/>
      <c r="K43" s="43"/>
    </row>
    <row r="44" spans="2:11" s="1" customFormat="1" ht="14.45" customHeight="1">
      <c r="B44" s="39"/>
      <c r="C44" s="35" t="s">
        <v>18</v>
      </c>
      <c r="D44" s="40"/>
      <c r="E44" s="40"/>
      <c r="F44" s="40"/>
      <c r="G44" s="40"/>
      <c r="H44" s="40"/>
      <c r="I44" s="116"/>
      <c r="J44" s="40"/>
      <c r="K44" s="43"/>
    </row>
    <row r="45" spans="2:11" s="1" customFormat="1" ht="20.45" customHeight="1">
      <c r="B45" s="39"/>
      <c r="C45" s="40"/>
      <c r="D45" s="40"/>
      <c r="E45" s="377" t="str">
        <f>E7</f>
        <v>Bezbariérové úpravy MěÚ Mimoň č.p. 181</v>
      </c>
      <c r="F45" s="378"/>
      <c r="G45" s="378"/>
      <c r="H45" s="378"/>
      <c r="I45" s="116"/>
      <c r="J45" s="40"/>
      <c r="K45" s="43"/>
    </row>
    <row r="46" spans="2:11" s="1" customFormat="1" ht="14.45" customHeight="1">
      <c r="B46" s="39"/>
      <c r="C46" s="35" t="s">
        <v>103</v>
      </c>
      <c r="D46" s="40"/>
      <c r="E46" s="40"/>
      <c r="F46" s="40"/>
      <c r="G46" s="40"/>
      <c r="H46" s="40"/>
      <c r="I46" s="116"/>
      <c r="J46" s="40"/>
      <c r="K46" s="43"/>
    </row>
    <row r="47" spans="2:11" s="1" customFormat="1" ht="22.15" customHeight="1">
      <c r="B47" s="39"/>
      <c r="C47" s="40"/>
      <c r="D47" s="40"/>
      <c r="E47" s="379" t="str">
        <f>E9</f>
        <v>02 - elektro</v>
      </c>
      <c r="F47" s="380"/>
      <c r="G47" s="380"/>
      <c r="H47" s="380"/>
      <c r="I47" s="116"/>
      <c r="J47" s="40"/>
      <c r="K47" s="43"/>
    </row>
    <row r="48" spans="2:11" s="1" customFormat="1" ht="6.95" customHeight="1">
      <c r="B48" s="39"/>
      <c r="C48" s="40"/>
      <c r="D48" s="40"/>
      <c r="E48" s="40"/>
      <c r="F48" s="40"/>
      <c r="G48" s="40"/>
      <c r="H48" s="40"/>
      <c r="I48" s="116"/>
      <c r="J48" s="40"/>
      <c r="K48" s="43"/>
    </row>
    <row r="49" spans="2:47" s="1" customFormat="1" ht="18" customHeight="1">
      <c r="B49" s="39"/>
      <c r="C49" s="35" t="s">
        <v>23</v>
      </c>
      <c r="D49" s="40"/>
      <c r="E49" s="40"/>
      <c r="F49" s="33" t="str">
        <f>F12</f>
        <v xml:space="preserve"> </v>
      </c>
      <c r="G49" s="40"/>
      <c r="H49" s="40"/>
      <c r="I49" s="117" t="s">
        <v>25</v>
      </c>
      <c r="J49" s="118" t="str">
        <f>IF(J12="","",J12)</f>
        <v>6. 4. 2017</v>
      </c>
      <c r="K49" s="43"/>
    </row>
    <row r="50" spans="2:47" s="1" customFormat="1" ht="6.95" customHeight="1">
      <c r="B50" s="39"/>
      <c r="C50" s="40"/>
      <c r="D50" s="40"/>
      <c r="E50" s="40"/>
      <c r="F50" s="40"/>
      <c r="G50" s="40"/>
      <c r="H50" s="40"/>
      <c r="I50" s="116"/>
      <c r="J50" s="40"/>
      <c r="K50" s="43"/>
    </row>
    <row r="51" spans="2:47" s="1" customFormat="1" ht="15">
      <c r="B51" s="39"/>
      <c r="C51" s="35" t="s">
        <v>27</v>
      </c>
      <c r="D51" s="40"/>
      <c r="E51" s="40"/>
      <c r="F51" s="33" t="str">
        <f>E15</f>
        <v>Město Mimoň</v>
      </c>
      <c r="G51" s="40"/>
      <c r="H51" s="40"/>
      <c r="I51" s="117" t="s">
        <v>33</v>
      </c>
      <c r="J51" s="33" t="str">
        <f>E21</f>
        <v>Radek Voce</v>
      </c>
      <c r="K51" s="43"/>
    </row>
    <row r="52" spans="2:47" s="1" customFormat="1" ht="14.45" customHeight="1">
      <c r="B52" s="39"/>
      <c r="C52" s="35" t="s">
        <v>31</v>
      </c>
      <c r="D52" s="40"/>
      <c r="E52" s="40"/>
      <c r="F52" s="33" t="str">
        <f>IF(E18="","",E18)</f>
        <v/>
      </c>
      <c r="G52" s="40"/>
      <c r="H52" s="40"/>
      <c r="I52" s="116"/>
      <c r="J52" s="40"/>
      <c r="K52" s="43"/>
    </row>
    <row r="53" spans="2:47" s="1" customFormat="1" ht="10.35" customHeight="1">
      <c r="B53" s="39"/>
      <c r="C53" s="40"/>
      <c r="D53" s="40"/>
      <c r="E53" s="40"/>
      <c r="F53" s="40"/>
      <c r="G53" s="40"/>
      <c r="H53" s="40"/>
      <c r="I53" s="116"/>
      <c r="J53" s="40"/>
      <c r="K53" s="43"/>
    </row>
    <row r="54" spans="2:47" s="1" customFormat="1" ht="29.25" customHeight="1">
      <c r="B54" s="39"/>
      <c r="C54" s="142" t="s">
        <v>106</v>
      </c>
      <c r="D54" s="130"/>
      <c r="E54" s="130"/>
      <c r="F54" s="130"/>
      <c r="G54" s="130"/>
      <c r="H54" s="130"/>
      <c r="I54" s="143"/>
      <c r="J54" s="144" t="s">
        <v>107</v>
      </c>
      <c r="K54" s="145"/>
    </row>
    <row r="55" spans="2:47" s="1" customFormat="1" ht="10.35" customHeight="1">
      <c r="B55" s="39"/>
      <c r="C55" s="40"/>
      <c r="D55" s="40"/>
      <c r="E55" s="40"/>
      <c r="F55" s="40"/>
      <c r="G55" s="40"/>
      <c r="H55" s="40"/>
      <c r="I55" s="116"/>
      <c r="J55" s="40"/>
      <c r="K55" s="43"/>
    </row>
    <row r="56" spans="2:47" s="1" customFormat="1" ht="29.25" customHeight="1">
      <c r="B56" s="39"/>
      <c r="C56" s="146" t="s">
        <v>108</v>
      </c>
      <c r="D56" s="40"/>
      <c r="E56" s="40"/>
      <c r="F56" s="40"/>
      <c r="G56" s="40"/>
      <c r="H56" s="40"/>
      <c r="I56" s="116"/>
      <c r="J56" s="126">
        <f>J76</f>
        <v>0</v>
      </c>
      <c r="K56" s="43"/>
      <c r="AU56" s="22" t="s">
        <v>109</v>
      </c>
    </row>
    <row r="57" spans="2:47" s="1" customFormat="1" ht="21.75" customHeight="1">
      <c r="B57" s="39"/>
      <c r="C57" s="40"/>
      <c r="D57" s="40"/>
      <c r="E57" s="40"/>
      <c r="F57" s="40"/>
      <c r="G57" s="40"/>
      <c r="H57" s="40"/>
      <c r="I57" s="116"/>
      <c r="J57" s="40"/>
      <c r="K57" s="43"/>
    </row>
    <row r="58" spans="2:47" s="1" customFormat="1" ht="6.95" customHeight="1">
      <c r="B58" s="54"/>
      <c r="C58" s="55"/>
      <c r="D58" s="55"/>
      <c r="E58" s="55"/>
      <c r="F58" s="55"/>
      <c r="G58" s="55"/>
      <c r="H58" s="55"/>
      <c r="I58" s="137"/>
      <c r="J58" s="55"/>
      <c r="K58" s="56"/>
    </row>
    <row r="62" spans="2:47" s="1" customFormat="1" ht="6.95" customHeight="1">
      <c r="B62" s="57"/>
      <c r="C62" s="58"/>
      <c r="D62" s="58"/>
      <c r="E62" s="58"/>
      <c r="F62" s="58"/>
      <c r="G62" s="58"/>
      <c r="H62" s="58"/>
      <c r="I62" s="140"/>
      <c r="J62" s="58"/>
      <c r="K62" s="58"/>
      <c r="L62" s="59"/>
    </row>
    <row r="63" spans="2:47" s="1" customFormat="1" ht="36.950000000000003" customHeight="1">
      <c r="B63" s="39"/>
      <c r="C63" s="60" t="s">
        <v>135</v>
      </c>
      <c r="D63" s="61"/>
      <c r="E63" s="61"/>
      <c r="F63" s="61"/>
      <c r="G63" s="61"/>
      <c r="H63" s="61"/>
      <c r="I63" s="161"/>
      <c r="J63" s="61"/>
      <c r="K63" s="61"/>
      <c r="L63" s="59"/>
    </row>
    <row r="64" spans="2:47" s="1" customFormat="1" ht="6.95" customHeight="1">
      <c r="B64" s="39"/>
      <c r="C64" s="61"/>
      <c r="D64" s="61"/>
      <c r="E64" s="61"/>
      <c r="F64" s="61"/>
      <c r="G64" s="61"/>
      <c r="H64" s="61"/>
      <c r="I64" s="161"/>
      <c r="J64" s="61"/>
      <c r="K64" s="61"/>
      <c r="L64" s="59"/>
    </row>
    <row r="65" spans="2:65" s="1" customFormat="1" ht="14.45" customHeight="1">
      <c r="B65" s="39"/>
      <c r="C65" s="63" t="s">
        <v>18</v>
      </c>
      <c r="D65" s="61"/>
      <c r="E65" s="61"/>
      <c r="F65" s="61"/>
      <c r="G65" s="61"/>
      <c r="H65" s="61"/>
      <c r="I65" s="161"/>
      <c r="J65" s="61"/>
      <c r="K65" s="61"/>
      <c r="L65" s="59"/>
    </row>
    <row r="66" spans="2:65" s="1" customFormat="1" ht="20.45" customHeight="1">
      <c r="B66" s="39"/>
      <c r="C66" s="61"/>
      <c r="D66" s="61"/>
      <c r="E66" s="373" t="str">
        <f>E7</f>
        <v>Bezbariérové úpravy MěÚ Mimoň č.p. 181</v>
      </c>
      <c r="F66" s="374"/>
      <c r="G66" s="374"/>
      <c r="H66" s="374"/>
      <c r="I66" s="161"/>
      <c r="J66" s="61"/>
      <c r="K66" s="61"/>
      <c r="L66" s="59"/>
    </row>
    <row r="67" spans="2:65" s="1" customFormat="1" ht="14.45" customHeight="1">
      <c r="B67" s="39"/>
      <c r="C67" s="63" t="s">
        <v>103</v>
      </c>
      <c r="D67" s="61"/>
      <c r="E67" s="61"/>
      <c r="F67" s="61"/>
      <c r="G67" s="61"/>
      <c r="H67" s="61"/>
      <c r="I67" s="161"/>
      <c r="J67" s="61"/>
      <c r="K67" s="61"/>
      <c r="L67" s="59"/>
    </row>
    <row r="68" spans="2:65" s="1" customFormat="1" ht="22.15" customHeight="1">
      <c r="B68" s="39"/>
      <c r="C68" s="61"/>
      <c r="D68" s="61"/>
      <c r="E68" s="341" t="str">
        <f>E9</f>
        <v>02 - elektro</v>
      </c>
      <c r="F68" s="375"/>
      <c r="G68" s="375"/>
      <c r="H68" s="375"/>
      <c r="I68" s="161"/>
      <c r="J68" s="61"/>
      <c r="K68" s="61"/>
      <c r="L68" s="59"/>
    </row>
    <row r="69" spans="2:65" s="1" customFormat="1" ht="6.95" customHeight="1">
      <c r="B69" s="39"/>
      <c r="C69" s="61"/>
      <c r="D69" s="61"/>
      <c r="E69" s="61"/>
      <c r="F69" s="61"/>
      <c r="G69" s="61"/>
      <c r="H69" s="61"/>
      <c r="I69" s="161"/>
      <c r="J69" s="61"/>
      <c r="K69" s="61"/>
      <c r="L69" s="59"/>
    </row>
    <row r="70" spans="2:65" s="1" customFormat="1" ht="18" customHeight="1">
      <c r="B70" s="39"/>
      <c r="C70" s="63" t="s">
        <v>23</v>
      </c>
      <c r="D70" s="61"/>
      <c r="E70" s="61"/>
      <c r="F70" s="162" t="str">
        <f>F12</f>
        <v xml:space="preserve"> </v>
      </c>
      <c r="G70" s="61"/>
      <c r="H70" s="61"/>
      <c r="I70" s="163" t="s">
        <v>25</v>
      </c>
      <c r="J70" s="71" t="str">
        <f>IF(J12="","",J12)</f>
        <v>6. 4. 2017</v>
      </c>
      <c r="K70" s="61"/>
      <c r="L70" s="59"/>
    </row>
    <row r="71" spans="2:65" s="1" customFormat="1" ht="6.95" customHeight="1">
      <c r="B71" s="39"/>
      <c r="C71" s="61"/>
      <c r="D71" s="61"/>
      <c r="E71" s="61"/>
      <c r="F71" s="61"/>
      <c r="G71" s="61"/>
      <c r="H71" s="61"/>
      <c r="I71" s="161"/>
      <c r="J71" s="61"/>
      <c r="K71" s="61"/>
      <c r="L71" s="59"/>
    </row>
    <row r="72" spans="2:65" s="1" customFormat="1" ht="15">
      <c r="B72" s="39"/>
      <c r="C72" s="63" t="s">
        <v>27</v>
      </c>
      <c r="D72" s="61"/>
      <c r="E72" s="61"/>
      <c r="F72" s="162" t="str">
        <f>E15</f>
        <v>Město Mimoň</v>
      </c>
      <c r="G72" s="61"/>
      <c r="H72" s="61"/>
      <c r="I72" s="163" t="s">
        <v>33</v>
      </c>
      <c r="J72" s="162" t="str">
        <f>E21</f>
        <v>Radek Voce</v>
      </c>
      <c r="K72" s="61"/>
      <c r="L72" s="59"/>
    </row>
    <row r="73" spans="2:65" s="1" customFormat="1" ht="14.45" customHeight="1">
      <c r="B73" s="39"/>
      <c r="C73" s="63" t="s">
        <v>31</v>
      </c>
      <c r="D73" s="61"/>
      <c r="E73" s="61"/>
      <c r="F73" s="162" t="str">
        <f>IF(E18="","",E18)</f>
        <v/>
      </c>
      <c r="G73" s="61"/>
      <c r="H73" s="61"/>
      <c r="I73" s="161"/>
      <c r="J73" s="61"/>
      <c r="K73" s="61"/>
      <c r="L73" s="59"/>
    </row>
    <row r="74" spans="2:65" s="1" customFormat="1" ht="10.35" customHeight="1">
      <c r="B74" s="39"/>
      <c r="C74" s="61"/>
      <c r="D74" s="61"/>
      <c r="E74" s="61"/>
      <c r="F74" s="61"/>
      <c r="G74" s="61"/>
      <c r="H74" s="61"/>
      <c r="I74" s="161"/>
      <c r="J74" s="61"/>
      <c r="K74" s="61"/>
      <c r="L74" s="59"/>
    </row>
    <row r="75" spans="2:65" s="9" customFormat="1" ht="29.25" customHeight="1">
      <c r="B75" s="164"/>
      <c r="C75" s="165" t="s">
        <v>136</v>
      </c>
      <c r="D75" s="166" t="s">
        <v>56</v>
      </c>
      <c r="E75" s="166" t="s">
        <v>52</v>
      </c>
      <c r="F75" s="166" t="s">
        <v>137</v>
      </c>
      <c r="G75" s="166" t="s">
        <v>138</v>
      </c>
      <c r="H75" s="166" t="s">
        <v>139</v>
      </c>
      <c r="I75" s="167" t="s">
        <v>140</v>
      </c>
      <c r="J75" s="166" t="s">
        <v>107</v>
      </c>
      <c r="K75" s="168" t="s">
        <v>141</v>
      </c>
      <c r="L75" s="169"/>
      <c r="M75" s="79" t="s">
        <v>142</v>
      </c>
      <c r="N75" s="80" t="s">
        <v>41</v>
      </c>
      <c r="O75" s="80" t="s">
        <v>143</v>
      </c>
      <c r="P75" s="80" t="s">
        <v>144</v>
      </c>
      <c r="Q75" s="80" t="s">
        <v>145</v>
      </c>
      <c r="R75" s="80" t="s">
        <v>146</v>
      </c>
      <c r="S75" s="80" t="s">
        <v>147</v>
      </c>
      <c r="T75" s="81" t="s">
        <v>148</v>
      </c>
    </row>
    <row r="76" spans="2:65" s="1" customFormat="1" ht="29.25" customHeight="1">
      <c r="B76" s="39"/>
      <c r="C76" s="251" t="s">
        <v>108</v>
      </c>
      <c r="D76" s="61"/>
      <c r="E76" s="61"/>
      <c r="F76" s="61"/>
      <c r="G76" s="61"/>
      <c r="H76" s="61"/>
      <c r="I76" s="161"/>
      <c r="J76" s="170">
        <f>BK76</f>
        <v>0</v>
      </c>
      <c r="K76" s="61"/>
      <c r="L76" s="59"/>
      <c r="M76" s="82"/>
      <c r="N76" s="83"/>
      <c r="O76" s="83"/>
      <c r="P76" s="171">
        <f>SUM(P77:P109)</f>
        <v>0</v>
      </c>
      <c r="Q76" s="83"/>
      <c r="R76" s="171">
        <f>SUM(R77:R109)</f>
        <v>0</v>
      </c>
      <c r="S76" s="83"/>
      <c r="T76" s="172">
        <f>SUM(T77:T109)</f>
        <v>0</v>
      </c>
      <c r="AT76" s="22" t="s">
        <v>70</v>
      </c>
      <c r="AU76" s="22" t="s">
        <v>109</v>
      </c>
      <c r="BK76" s="173">
        <f>SUM(BK77:BK109)</f>
        <v>0</v>
      </c>
    </row>
    <row r="77" spans="2:65" s="1" customFormat="1" ht="20.45" customHeight="1">
      <c r="B77" s="39"/>
      <c r="C77" s="191" t="s">
        <v>79</v>
      </c>
      <c r="D77" s="191" t="s">
        <v>153</v>
      </c>
      <c r="E77" s="192" t="s">
        <v>1202</v>
      </c>
      <c r="F77" s="193" t="s">
        <v>1203</v>
      </c>
      <c r="G77" s="194" t="s">
        <v>405</v>
      </c>
      <c r="H77" s="195">
        <v>13</v>
      </c>
      <c r="I77" s="196"/>
      <c r="J77" s="197">
        <f t="shared" ref="J77:J109" si="0">ROUND(I77*H77,2)</f>
        <v>0</v>
      </c>
      <c r="K77" s="193" t="s">
        <v>21</v>
      </c>
      <c r="L77" s="59"/>
      <c r="M77" s="198" t="s">
        <v>21</v>
      </c>
      <c r="N77" s="199" t="s">
        <v>42</v>
      </c>
      <c r="O77" s="40"/>
      <c r="P77" s="200">
        <f t="shared" ref="P77:P109" si="1">O77*H77</f>
        <v>0</v>
      </c>
      <c r="Q77" s="200">
        <v>0</v>
      </c>
      <c r="R77" s="200">
        <f t="shared" ref="R77:R109" si="2">Q77*H77</f>
        <v>0</v>
      </c>
      <c r="S77" s="200">
        <v>0</v>
      </c>
      <c r="T77" s="201">
        <f t="shared" ref="T77:T109" si="3">S77*H77</f>
        <v>0</v>
      </c>
      <c r="AR77" s="22" t="s">
        <v>240</v>
      </c>
      <c r="AT77" s="22" t="s">
        <v>153</v>
      </c>
      <c r="AU77" s="22" t="s">
        <v>71</v>
      </c>
      <c r="AY77" s="22" t="s">
        <v>151</v>
      </c>
      <c r="BE77" s="202">
        <f t="shared" ref="BE77:BE109" si="4">IF(N77="základní",J77,0)</f>
        <v>0</v>
      </c>
      <c r="BF77" s="202">
        <f t="shared" ref="BF77:BF109" si="5">IF(N77="snížená",J77,0)</f>
        <v>0</v>
      </c>
      <c r="BG77" s="202">
        <f t="shared" ref="BG77:BG109" si="6">IF(N77="zákl. přenesená",J77,0)</f>
        <v>0</v>
      </c>
      <c r="BH77" s="202">
        <f t="shared" ref="BH77:BH109" si="7">IF(N77="sníž. přenesená",J77,0)</f>
        <v>0</v>
      </c>
      <c r="BI77" s="202">
        <f t="shared" ref="BI77:BI109" si="8">IF(N77="nulová",J77,0)</f>
        <v>0</v>
      </c>
      <c r="BJ77" s="22" t="s">
        <v>79</v>
      </c>
      <c r="BK77" s="202">
        <f t="shared" ref="BK77:BK109" si="9">ROUND(I77*H77,2)</f>
        <v>0</v>
      </c>
      <c r="BL77" s="22" t="s">
        <v>240</v>
      </c>
      <c r="BM77" s="22" t="s">
        <v>81</v>
      </c>
    </row>
    <row r="78" spans="2:65" s="1" customFormat="1" ht="20.45" customHeight="1">
      <c r="B78" s="39"/>
      <c r="C78" s="191" t="s">
        <v>81</v>
      </c>
      <c r="D78" s="191" t="s">
        <v>153</v>
      </c>
      <c r="E78" s="192" t="s">
        <v>1204</v>
      </c>
      <c r="F78" s="193" t="s">
        <v>1205</v>
      </c>
      <c r="G78" s="194" t="s">
        <v>405</v>
      </c>
      <c r="H78" s="195">
        <v>68</v>
      </c>
      <c r="I78" s="196"/>
      <c r="J78" s="197">
        <f t="shared" si="0"/>
        <v>0</v>
      </c>
      <c r="K78" s="193" t="s">
        <v>21</v>
      </c>
      <c r="L78" s="59"/>
      <c r="M78" s="198" t="s">
        <v>21</v>
      </c>
      <c r="N78" s="199" t="s">
        <v>42</v>
      </c>
      <c r="O78" s="40"/>
      <c r="P78" s="200">
        <f t="shared" si="1"/>
        <v>0</v>
      </c>
      <c r="Q78" s="200">
        <v>0</v>
      </c>
      <c r="R78" s="200">
        <f t="shared" si="2"/>
        <v>0</v>
      </c>
      <c r="S78" s="200">
        <v>0</v>
      </c>
      <c r="T78" s="201">
        <f t="shared" si="3"/>
        <v>0</v>
      </c>
      <c r="AR78" s="22" t="s">
        <v>240</v>
      </c>
      <c r="AT78" s="22" t="s">
        <v>153</v>
      </c>
      <c r="AU78" s="22" t="s">
        <v>71</v>
      </c>
      <c r="AY78" s="22" t="s">
        <v>151</v>
      </c>
      <c r="BE78" s="202">
        <f t="shared" si="4"/>
        <v>0</v>
      </c>
      <c r="BF78" s="202">
        <f t="shared" si="5"/>
        <v>0</v>
      </c>
      <c r="BG78" s="202">
        <f t="shared" si="6"/>
        <v>0</v>
      </c>
      <c r="BH78" s="202">
        <f t="shared" si="7"/>
        <v>0</v>
      </c>
      <c r="BI78" s="202">
        <f t="shared" si="8"/>
        <v>0</v>
      </c>
      <c r="BJ78" s="22" t="s">
        <v>79</v>
      </c>
      <c r="BK78" s="202">
        <f t="shared" si="9"/>
        <v>0</v>
      </c>
      <c r="BL78" s="22" t="s">
        <v>240</v>
      </c>
      <c r="BM78" s="22" t="s">
        <v>158</v>
      </c>
    </row>
    <row r="79" spans="2:65" s="1" customFormat="1" ht="20.45" customHeight="1">
      <c r="B79" s="39"/>
      <c r="C79" s="191" t="s">
        <v>171</v>
      </c>
      <c r="D79" s="191" t="s">
        <v>153</v>
      </c>
      <c r="E79" s="192" t="s">
        <v>1206</v>
      </c>
      <c r="F79" s="193" t="s">
        <v>1207</v>
      </c>
      <c r="G79" s="194" t="s">
        <v>405</v>
      </c>
      <c r="H79" s="195">
        <v>97</v>
      </c>
      <c r="I79" s="196"/>
      <c r="J79" s="197">
        <f t="shared" si="0"/>
        <v>0</v>
      </c>
      <c r="K79" s="193" t="s">
        <v>21</v>
      </c>
      <c r="L79" s="59"/>
      <c r="M79" s="198" t="s">
        <v>21</v>
      </c>
      <c r="N79" s="199" t="s">
        <v>42</v>
      </c>
      <c r="O79" s="40"/>
      <c r="P79" s="200">
        <f t="shared" si="1"/>
        <v>0</v>
      </c>
      <c r="Q79" s="200">
        <v>0</v>
      </c>
      <c r="R79" s="200">
        <f t="shared" si="2"/>
        <v>0</v>
      </c>
      <c r="S79" s="200">
        <v>0</v>
      </c>
      <c r="T79" s="201">
        <f t="shared" si="3"/>
        <v>0</v>
      </c>
      <c r="AR79" s="22" t="s">
        <v>240</v>
      </c>
      <c r="AT79" s="22" t="s">
        <v>153</v>
      </c>
      <c r="AU79" s="22" t="s">
        <v>71</v>
      </c>
      <c r="AY79" s="22" t="s">
        <v>151</v>
      </c>
      <c r="BE79" s="202">
        <f t="shared" si="4"/>
        <v>0</v>
      </c>
      <c r="BF79" s="202">
        <f t="shared" si="5"/>
        <v>0</v>
      </c>
      <c r="BG79" s="202">
        <f t="shared" si="6"/>
        <v>0</v>
      </c>
      <c r="BH79" s="202">
        <f t="shared" si="7"/>
        <v>0</v>
      </c>
      <c r="BI79" s="202">
        <f t="shared" si="8"/>
        <v>0</v>
      </c>
      <c r="BJ79" s="22" t="s">
        <v>79</v>
      </c>
      <c r="BK79" s="202">
        <f t="shared" si="9"/>
        <v>0</v>
      </c>
      <c r="BL79" s="22" t="s">
        <v>240</v>
      </c>
      <c r="BM79" s="22" t="s">
        <v>187</v>
      </c>
    </row>
    <row r="80" spans="2:65" s="1" customFormat="1" ht="20.45" customHeight="1">
      <c r="B80" s="39"/>
      <c r="C80" s="191" t="s">
        <v>158</v>
      </c>
      <c r="D80" s="191" t="s">
        <v>153</v>
      </c>
      <c r="E80" s="192" t="s">
        <v>1208</v>
      </c>
      <c r="F80" s="193" t="s">
        <v>1209</v>
      </c>
      <c r="G80" s="194" t="s">
        <v>1210</v>
      </c>
      <c r="H80" s="195">
        <v>10</v>
      </c>
      <c r="I80" s="196"/>
      <c r="J80" s="197">
        <f t="shared" si="0"/>
        <v>0</v>
      </c>
      <c r="K80" s="193" t="s">
        <v>21</v>
      </c>
      <c r="L80" s="59"/>
      <c r="M80" s="198" t="s">
        <v>21</v>
      </c>
      <c r="N80" s="199" t="s">
        <v>42</v>
      </c>
      <c r="O80" s="40"/>
      <c r="P80" s="200">
        <f t="shared" si="1"/>
        <v>0</v>
      </c>
      <c r="Q80" s="200">
        <v>0</v>
      </c>
      <c r="R80" s="200">
        <f t="shared" si="2"/>
        <v>0</v>
      </c>
      <c r="S80" s="200">
        <v>0</v>
      </c>
      <c r="T80" s="201">
        <f t="shared" si="3"/>
        <v>0</v>
      </c>
      <c r="AR80" s="22" t="s">
        <v>240</v>
      </c>
      <c r="AT80" s="22" t="s">
        <v>153</v>
      </c>
      <c r="AU80" s="22" t="s">
        <v>71</v>
      </c>
      <c r="AY80" s="22" t="s">
        <v>151</v>
      </c>
      <c r="BE80" s="202">
        <f t="shared" si="4"/>
        <v>0</v>
      </c>
      <c r="BF80" s="202">
        <f t="shared" si="5"/>
        <v>0</v>
      </c>
      <c r="BG80" s="202">
        <f t="shared" si="6"/>
        <v>0</v>
      </c>
      <c r="BH80" s="202">
        <f t="shared" si="7"/>
        <v>0</v>
      </c>
      <c r="BI80" s="202">
        <f t="shared" si="8"/>
        <v>0</v>
      </c>
      <c r="BJ80" s="22" t="s">
        <v>79</v>
      </c>
      <c r="BK80" s="202">
        <f t="shared" si="9"/>
        <v>0</v>
      </c>
      <c r="BL80" s="22" t="s">
        <v>240</v>
      </c>
      <c r="BM80" s="22" t="s">
        <v>1211</v>
      </c>
    </row>
    <row r="81" spans="2:65" s="1" customFormat="1" ht="20.45" customHeight="1">
      <c r="B81" s="39"/>
      <c r="C81" s="191" t="s">
        <v>182</v>
      </c>
      <c r="D81" s="191" t="s">
        <v>153</v>
      </c>
      <c r="E81" s="192" t="s">
        <v>1212</v>
      </c>
      <c r="F81" s="193" t="s">
        <v>1213</v>
      </c>
      <c r="G81" s="194" t="s">
        <v>405</v>
      </c>
      <c r="H81" s="195">
        <v>26</v>
      </c>
      <c r="I81" s="196"/>
      <c r="J81" s="197">
        <f t="shared" si="0"/>
        <v>0</v>
      </c>
      <c r="K81" s="193" t="s">
        <v>21</v>
      </c>
      <c r="L81" s="59"/>
      <c r="M81" s="198" t="s">
        <v>21</v>
      </c>
      <c r="N81" s="199" t="s">
        <v>42</v>
      </c>
      <c r="O81" s="40"/>
      <c r="P81" s="200">
        <f t="shared" si="1"/>
        <v>0</v>
      </c>
      <c r="Q81" s="200">
        <v>0</v>
      </c>
      <c r="R81" s="200">
        <f t="shared" si="2"/>
        <v>0</v>
      </c>
      <c r="S81" s="200">
        <v>0</v>
      </c>
      <c r="T81" s="201">
        <f t="shared" si="3"/>
        <v>0</v>
      </c>
      <c r="AR81" s="22" t="s">
        <v>240</v>
      </c>
      <c r="AT81" s="22" t="s">
        <v>153</v>
      </c>
      <c r="AU81" s="22" t="s">
        <v>71</v>
      </c>
      <c r="AY81" s="22" t="s">
        <v>151</v>
      </c>
      <c r="BE81" s="202">
        <f t="shared" si="4"/>
        <v>0</v>
      </c>
      <c r="BF81" s="202">
        <f t="shared" si="5"/>
        <v>0</v>
      </c>
      <c r="BG81" s="202">
        <f t="shared" si="6"/>
        <v>0</v>
      </c>
      <c r="BH81" s="202">
        <f t="shared" si="7"/>
        <v>0</v>
      </c>
      <c r="BI81" s="202">
        <f t="shared" si="8"/>
        <v>0</v>
      </c>
      <c r="BJ81" s="22" t="s">
        <v>79</v>
      </c>
      <c r="BK81" s="202">
        <f t="shared" si="9"/>
        <v>0</v>
      </c>
      <c r="BL81" s="22" t="s">
        <v>240</v>
      </c>
      <c r="BM81" s="22" t="s">
        <v>199</v>
      </c>
    </row>
    <row r="82" spans="2:65" s="1" customFormat="1" ht="20.45" customHeight="1">
      <c r="B82" s="39"/>
      <c r="C82" s="191" t="s">
        <v>187</v>
      </c>
      <c r="D82" s="191" t="s">
        <v>153</v>
      </c>
      <c r="E82" s="192" t="s">
        <v>1214</v>
      </c>
      <c r="F82" s="193" t="s">
        <v>1215</v>
      </c>
      <c r="G82" s="194" t="s">
        <v>405</v>
      </c>
      <c r="H82" s="195">
        <v>13</v>
      </c>
      <c r="I82" s="196"/>
      <c r="J82" s="197">
        <f t="shared" si="0"/>
        <v>0</v>
      </c>
      <c r="K82" s="193" t="s">
        <v>21</v>
      </c>
      <c r="L82" s="59"/>
      <c r="M82" s="198" t="s">
        <v>21</v>
      </c>
      <c r="N82" s="199" t="s">
        <v>42</v>
      </c>
      <c r="O82" s="40"/>
      <c r="P82" s="200">
        <f t="shared" si="1"/>
        <v>0</v>
      </c>
      <c r="Q82" s="200">
        <v>0</v>
      </c>
      <c r="R82" s="200">
        <f t="shared" si="2"/>
        <v>0</v>
      </c>
      <c r="S82" s="200">
        <v>0</v>
      </c>
      <c r="T82" s="201">
        <f t="shared" si="3"/>
        <v>0</v>
      </c>
      <c r="AR82" s="22" t="s">
        <v>240</v>
      </c>
      <c r="AT82" s="22" t="s">
        <v>153</v>
      </c>
      <c r="AU82" s="22" t="s">
        <v>71</v>
      </c>
      <c r="AY82" s="22" t="s">
        <v>151</v>
      </c>
      <c r="BE82" s="202">
        <f t="shared" si="4"/>
        <v>0</v>
      </c>
      <c r="BF82" s="202">
        <f t="shared" si="5"/>
        <v>0</v>
      </c>
      <c r="BG82" s="202">
        <f t="shared" si="6"/>
        <v>0</v>
      </c>
      <c r="BH82" s="202">
        <f t="shared" si="7"/>
        <v>0</v>
      </c>
      <c r="BI82" s="202">
        <f t="shared" si="8"/>
        <v>0</v>
      </c>
      <c r="BJ82" s="22" t="s">
        <v>79</v>
      </c>
      <c r="BK82" s="202">
        <f t="shared" si="9"/>
        <v>0</v>
      </c>
      <c r="BL82" s="22" t="s">
        <v>240</v>
      </c>
      <c r="BM82" s="22" t="s">
        <v>211</v>
      </c>
    </row>
    <row r="83" spans="2:65" s="1" customFormat="1" ht="20.45" customHeight="1">
      <c r="B83" s="39"/>
      <c r="C83" s="191" t="s">
        <v>193</v>
      </c>
      <c r="D83" s="191" t="s">
        <v>153</v>
      </c>
      <c r="E83" s="192" t="s">
        <v>1216</v>
      </c>
      <c r="F83" s="193" t="s">
        <v>1217</v>
      </c>
      <c r="G83" s="194" t="s">
        <v>405</v>
      </c>
      <c r="H83" s="195">
        <v>36</v>
      </c>
      <c r="I83" s="196"/>
      <c r="J83" s="197">
        <f t="shared" si="0"/>
        <v>0</v>
      </c>
      <c r="K83" s="193" t="s">
        <v>21</v>
      </c>
      <c r="L83" s="59"/>
      <c r="M83" s="198" t="s">
        <v>21</v>
      </c>
      <c r="N83" s="199" t="s">
        <v>42</v>
      </c>
      <c r="O83" s="40"/>
      <c r="P83" s="200">
        <f t="shared" si="1"/>
        <v>0</v>
      </c>
      <c r="Q83" s="200">
        <v>0</v>
      </c>
      <c r="R83" s="200">
        <f t="shared" si="2"/>
        <v>0</v>
      </c>
      <c r="S83" s="200">
        <v>0</v>
      </c>
      <c r="T83" s="201">
        <f t="shared" si="3"/>
        <v>0</v>
      </c>
      <c r="AR83" s="22" t="s">
        <v>240</v>
      </c>
      <c r="AT83" s="22" t="s">
        <v>153</v>
      </c>
      <c r="AU83" s="22" t="s">
        <v>71</v>
      </c>
      <c r="AY83" s="22" t="s">
        <v>151</v>
      </c>
      <c r="BE83" s="202">
        <f t="shared" si="4"/>
        <v>0</v>
      </c>
      <c r="BF83" s="202">
        <f t="shared" si="5"/>
        <v>0</v>
      </c>
      <c r="BG83" s="202">
        <f t="shared" si="6"/>
        <v>0</v>
      </c>
      <c r="BH83" s="202">
        <f t="shared" si="7"/>
        <v>0</v>
      </c>
      <c r="BI83" s="202">
        <f t="shared" si="8"/>
        <v>0</v>
      </c>
      <c r="BJ83" s="22" t="s">
        <v>79</v>
      </c>
      <c r="BK83" s="202">
        <f t="shared" si="9"/>
        <v>0</v>
      </c>
      <c r="BL83" s="22" t="s">
        <v>240</v>
      </c>
      <c r="BM83" s="22" t="s">
        <v>221</v>
      </c>
    </row>
    <row r="84" spans="2:65" s="1" customFormat="1" ht="20.45" customHeight="1">
      <c r="B84" s="39"/>
      <c r="C84" s="191" t="s">
        <v>199</v>
      </c>
      <c r="D84" s="191" t="s">
        <v>153</v>
      </c>
      <c r="E84" s="192" t="s">
        <v>1218</v>
      </c>
      <c r="F84" s="193" t="s">
        <v>1219</v>
      </c>
      <c r="G84" s="194" t="s">
        <v>1220</v>
      </c>
      <c r="H84" s="195">
        <v>17</v>
      </c>
      <c r="I84" s="196"/>
      <c r="J84" s="197">
        <f t="shared" si="0"/>
        <v>0</v>
      </c>
      <c r="K84" s="193" t="s">
        <v>21</v>
      </c>
      <c r="L84" s="59"/>
      <c r="M84" s="198" t="s">
        <v>21</v>
      </c>
      <c r="N84" s="199" t="s">
        <v>42</v>
      </c>
      <c r="O84" s="40"/>
      <c r="P84" s="200">
        <f t="shared" si="1"/>
        <v>0</v>
      </c>
      <c r="Q84" s="200">
        <v>0</v>
      </c>
      <c r="R84" s="200">
        <f t="shared" si="2"/>
        <v>0</v>
      </c>
      <c r="S84" s="200">
        <v>0</v>
      </c>
      <c r="T84" s="201">
        <f t="shared" si="3"/>
        <v>0</v>
      </c>
      <c r="AR84" s="22" t="s">
        <v>240</v>
      </c>
      <c r="AT84" s="22" t="s">
        <v>153</v>
      </c>
      <c r="AU84" s="22" t="s">
        <v>71</v>
      </c>
      <c r="AY84" s="22" t="s">
        <v>151</v>
      </c>
      <c r="BE84" s="202">
        <f t="shared" si="4"/>
        <v>0</v>
      </c>
      <c r="BF84" s="202">
        <f t="shared" si="5"/>
        <v>0</v>
      </c>
      <c r="BG84" s="202">
        <f t="shared" si="6"/>
        <v>0</v>
      </c>
      <c r="BH84" s="202">
        <f t="shared" si="7"/>
        <v>0</v>
      </c>
      <c r="BI84" s="202">
        <f t="shared" si="8"/>
        <v>0</v>
      </c>
      <c r="BJ84" s="22" t="s">
        <v>79</v>
      </c>
      <c r="BK84" s="202">
        <f t="shared" si="9"/>
        <v>0</v>
      </c>
      <c r="BL84" s="22" t="s">
        <v>240</v>
      </c>
      <c r="BM84" s="22" t="s">
        <v>231</v>
      </c>
    </row>
    <row r="85" spans="2:65" s="1" customFormat="1" ht="20.45" customHeight="1">
      <c r="B85" s="39"/>
      <c r="C85" s="191" t="s">
        <v>205</v>
      </c>
      <c r="D85" s="191" t="s">
        <v>153</v>
      </c>
      <c r="E85" s="192" t="s">
        <v>1221</v>
      </c>
      <c r="F85" s="193" t="s">
        <v>1222</v>
      </c>
      <c r="G85" s="194" t="s">
        <v>1220</v>
      </c>
      <c r="H85" s="195">
        <v>12</v>
      </c>
      <c r="I85" s="196"/>
      <c r="J85" s="197">
        <f t="shared" si="0"/>
        <v>0</v>
      </c>
      <c r="K85" s="193" t="s">
        <v>21</v>
      </c>
      <c r="L85" s="59"/>
      <c r="M85" s="198" t="s">
        <v>21</v>
      </c>
      <c r="N85" s="199" t="s">
        <v>42</v>
      </c>
      <c r="O85" s="40"/>
      <c r="P85" s="200">
        <f t="shared" si="1"/>
        <v>0</v>
      </c>
      <c r="Q85" s="200">
        <v>0</v>
      </c>
      <c r="R85" s="200">
        <f t="shared" si="2"/>
        <v>0</v>
      </c>
      <c r="S85" s="200">
        <v>0</v>
      </c>
      <c r="T85" s="201">
        <f t="shared" si="3"/>
        <v>0</v>
      </c>
      <c r="AR85" s="22" t="s">
        <v>240</v>
      </c>
      <c r="AT85" s="22" t="s">
        <v>153</v>
      </c>
      <c r="AU85" s="22" t="s">
        <v>71</v>
      </c>
      <c r="AY85" s="22" t="s">
        <v>151</v>
      </c>
      <c r="BE85" s="202">
        <f t="shared" si="4"/>
        <v>0</v>
      </c>
      <c r="BF85" s="202">
        <f t="shared" si="5"/>
        <v>0</v>
      </c>
      <c r="BG85" s="202">
        <f t="shared" si="6"/>
        <v>0</v>
      </c>
      <c r="BH85" s="202">
        <f t="shared" si="7"/>
        <v>0</v>
      </c>
      <c r="BI85" s="202">
        <f t="shared" si="8"/>
        <v>0</v>
      </c>
      <c r="BJ85" s="22" t="s">
        <v>79</v>
      </c>
      <c r="BK85" s="202">
        <f t="shared" si="9"/>
        <v>0</v>
      </c>
      <c r="BL85" s="22" t="s">
        <v>240</v>
      </c>
      <c r="BM85" s="22" t="s">
        <v>240</v>
      </c>
    </row>
    <row r="86" spans="2:65" s="1" customFormat="1" ht="20.45" customHeight="1">
      <c r="B86" s="39"/>
      <c r="C86" s="191" t="s">
        <v>211</v>
      </c>
      <c r="D86" s="191" t="s">
        <v>153</v>
      </c>
      <c r="E86" s="192" t="s">
        <v>1223</v>
      </c>
      <c r="F86" s="193" t="s">
        <v>1224</v>
      </c>
      <c r="G86" s="194" t="s">
        <v>405</v>
      </c>
      <c r="H86" s="195">
        <v>71</v>
      </c>
      <c r="I86" s="196"/>
      <c r="J86" s="197">
        <f t="shared" si="0"/>
        <v>0</v>
      </c>
      <c r="K86" s="193" t="s">
        <v>21</v>
      </c>
      <c r="L86" s="59"/>
      <c r="M86" s="198" t="s">
        <v>21</v>
      </c>
      <c r="N86" s="199" t="s">
        <v>42</v>
      </c>
      <c r="O86" s="40"/>
      <c r="P86" s="200">
        <f t="shared" si="1"/>
        <v>0</v>
      </c>
      <c r="Q86" s="200">
        <v>0</v>
      </c>
      <c r="R86" s="200">
        <f t="shared" si="2"/>
        <v>0</v>
      </c>
      <c r="S86" s="200">
        <v>0</v>
      </c>
      <c r="T86" s="201">
        <f t="shared" si="3"/>
        <v>0</v>
      </c>
      <c r="AR86" s="22" t="s">
        <v>240</v>
      </c>
      <c r="AT86" s="22" t="s">
        <v>153</v>
      </c>
      <c r="AU86" s="22" t="s">
        <v>71</v>
      </c>
      <c r="AY86" s="22" t="s">
        <v>151</v>
      </c>
      <c r="BE86" s="202">
        <f t="shared" si="4"/>
        <v>0</v>
      </c>
      <c r="BF86" s="202">
        <f t="shared" si="5"/>
        <v>0</v>
      </c>
      <c r="BG86" s="202">
        <f t="shared" si="6"/>
        <v>0</v>
      </c>
      <c r="BH86" s="202">
        <f t="shared" si="7"/>
        <v>0</v>
      </c>
      <c r="BI86" s="202">
        <f t="shared" si="8"/>
        <v>0</v>
      </c>
      <c r="BJ86" s="22" t="s">
        <v>79</v>
      </c>
      <c r="BK86" s="202">
        <f t="shared" si="9"/>
        <v>0</v>
      </c>
      <c r="BL86" s="22" t="s">
        <v>240</v>
      </c>
      <c r="BM86" s="22" t="s">
        <v>250</v>
      </c>
    </row>
    <row r="87" spans="2:65" s="1" customFormat="1" ht="20.45" customHeight="1">
      <c r="B87" s="39"/>
      <c r="C87" s="191" t="s">
        <v>216</v>
      </c>
      <c r="D87" s="191" t="s">
        <v>153</v>
      </c>
      <c r="E87" s="192" t="s">
        <v>1225</v>
      </c>
      <c r="F87" s="193" t="s">
        <v>1226</v>
      </c>
      <c r="G87" s="194" t="s">
        <v>405</v>
      </c>
      <c r="H87" s="195">
        <v>71</v>
      </c>
      <c r="I87" s="196"/>
      <c r="J87" s="197">
        <f t="shared" si="0"/>
        <v>0</v>
      </c>
      <c r="K87" s="193" t="s">
        <v>21</v>
      </c>
      <c r="L87" s="59"/>
      <c r="M87" s="198" t="s">
        <v>21</v>
      </c>
      <c r="N87" s="199" t="s">
        <v>42</v>
      </c>
      <c r="O87" s="40"/>
      <c r="P87" s="200">
        <f t="shared" si="1"/>
        <v>0</v>
      </c>
      <c r="Q87" s="200">
        <v>0</v>
      </c>
      <c r="R87" s="200">
        <f t="shared" si="2"/>
        <v>0</v>
      </c>
      <c r="S87" s="200">
        <v>0</v>
      </c>
      <c r="T87" s="201">
        <f t="shared" si="3"/>
        <v>0</v>
      </c>
      <c r="AR87" s="22" t="s">
        <v>240</v>
      </c>
      <c r="AT87" s="22" t="s">
        <v>153</v>
      </c>
      <c r="AU87" s="22" t="s">
        <v>71</v>
      </c>
      <c r="AY87" s="22" t="s">
        <v>151</v>
      </c>
      <c r="BE87" s="202">
        <f t="shared" si="4"/>
        <v>0</v>
      </c>
      <c r="BF87" s="202">
        <f t="shared" si="5"/>
        <v>0</v>
      </c>
      <c r="BG87" s="202">
        <f t="shared" si="6"/>
        <v>0</v>
      </c>
      <c r="BH87" s="202">
        <f t="shared" si="7"/>
        <v>0</v>
      </c>
      <c r="BI87" s="202">
        <f t="shared" si="8"/>
        <v>0</v>
      </c>
      <c r="BJ87" s="22" t="s">
        <v>79</v>
      </c>
      <c r="BK87" s="202">
        <f t="shared" si="9"/>
        <v>0</v>
      </c>
      <c r="BL87" s="22" t="s">
        <v>240</v>
      </c>
      <c r="BM87" s="22" t="s">
        <v>264</v>
      </c>
    </row>
    <row r="88" spans="2:65" s="1" customFormat="1" ht="20.45" customHeight="1">
      <c r="B88" s="39"/>
      <c r="C88" s="191" t="s">
        <v>221</v>
      </c>
      <c r="D88" s="191" t="s">
        <v>153</v>
      </c>
      <c r="E88" s="192" t="s">
        <v>1227</v>
      </c>
      <c r="F88" s="193" t="s">
        <v>1228</v>
      </c>
      <c r="G88" s="194" t="s">
        <v>405</v>
      </c>
      <c r="H88" s="195">
        <v>26</v>
      </c>
      <c r="I88" s="196"/>
      <c r="J88" s="197">
        <f t="shared" si="0"/>
        <v>0</v>
      </c>
      <c r="K88" s="193" t="s">
        <v>21</v>
      </c>
      <c r="L88" s="59"/>
      <c r="M88" s="198" t="s">
        <v>21</v>
      </c>
      <c r="N88" s="199" t="s">
        <v>42</v>
      </c>
      <c r="O88" s="40"/>
      <c r="P88" s="200">
        <f t="shared" si="1"/>
        <v>0</v>
      </c>
      <c r="Q88" s="200">
        <v>0</v>
      </c>
      <c r="R88" s="200">
        <f t="shared" si="2"/>
        <v>0</v>
      </c>
      <c r="S88" s="200">
        <v>0</v>
      </c>
      <c r="T88" s="201">
        <f t="shared" si="3"/>
        <v>0</v>
      </c>
      <c r="AR88" s="22" t="s">
        <v>240</v>
      </c>
      <c r="AT88" s="22" t="s">
        <v>153</v>
      </c>
      <c r="AU88" s="22" t="s">
        <v>71</v>
      </c>
      <c r="AY88" s="22" t="s">
        <v>151</v>
      </c>
      <c r="BE88" s="202">
        <f t="shared" si="4"/>
        <v>0</v>
      </c>
      <c r="BF88" s="202">
        <f t="shared" si="5"/>
        <v>0</v>
      </c>
      <c r="BG88" s="202">
        <f t="shared" si="6"/>
        <v>0</v>
      </c>
      <c r="BH88" s="202">
        <f t="shared" si="7"/>
        <v>0</v>
      </c>
      <c r="BI88" s="202">
        <f t="shared" si="8"/>
        <v>0</v>
      </c>
      <c r="BJ88" s="22" t="s">
        <v>79</v>
      </c>
      <c r="BK88" s="202">
        <f t="shared" si="9"/>
        <v>0</v>
      </c>
      <c r="BL88" s="22" t="s">
        <v>240</v>
      </c>
      <c r="BM88" s="22" t="s">
        <v>278</v>
      </c>
    </row>
    <row r="89" spans="2:65" s="1" customFormat="1" ht="28.9" customHeight="1">
      <c r="B89" s="39"/>
      <c r="C89" s="191" t="s">
        <v>227</v>
      </c>
      <c r="D89" s="191" t="s">
        <v>153</v>
      </c>
      <c r="E89" s="192" t="s">
        <v>1229</v>
      </c>
      <c r="F89" s="193" t="s">
        <v>1230</v>
      </c>
      <c r="G89" s="194" t="s">
        <v>1220</v>
      </c>
      <c r="H89" s="195">
        <v>2</v>
      </c>
      <c r="I89" s="196"/>
      <c r="J89" s="197">
        <f t="shared" si="0"/>
        <v>0</v>
      </c>
      <c r="K89" s="193" t="s">
        <v>21</v>
      </c>
      <c r="L89" s="59"/>
      <c r="M89" s="198" t="s">
        <v>21</v>
      </c>
      <c r="N89" s="199" t="s">
        <v>42</v>
      </c>
      <c r="O89" s="40"/>
      <c r="P89" s="200">
        <f t="shared" si="1"/>
        <v>0</v>
      </c>
      <c r="Q89" s="200">
        <v>0</v>
      </c>
      <c r="R89" s="200">
        <f t="shared" si="2"/>
        <v>0</v>
      </c>
      <c r="S89" s="200">
        <v>0</v>
      </c>
      <c r="T89" s="201">
        <f t="shared" si="3"/>
        <v>0</v>
      </c>
      <c r="AR89" s="22" t="s">
        <v>240</v>
      </c>
      <c r="AT89" s="22" t="s">
        <v>153</v>
      </c>
      <c r="AU89" s="22" t="s">
        <v>71</v>
      </c>
      <c r="AY89" s="22" t="s">
        <v>151</v>
      </c>
      <c r="BE89" s="202">
        <f t="shared" si="4"/>
        <v>0</v>
      </c>
      <c r="BF89" s="202">
        <f t="shared" si="5"/>
        <v>0</v>
      </c>
      <c r="BG89" s="202">
        <f t="shared" si="6"/>
        <v>0</v>
      </c>
      <c r="BH89" s="202">
        <f t="shared" si="7"/>
        <v>0</v>
      </c>
      <c r="BI89" s="202">
        <f t="shared" si="8"/>
        <v>0</v>
      </c>
      <c r="BJ89" s="22" t="s">
        <v>79</v>
      </c>
      <c r="BK89" s="202">
        <f t="shared" si="9"/>
        <v>0</v>
      </c>
      <c r="BL89" s="22" t="s">
        <v>240</v>
      </c>
      <c r="BM89" s="22" t="s">
        <v>290</v>
      </c>
    </row>
    <row r="90" spans="2:65" s="1" customFormat="1" ht="28.9" customHeight="1">
      <c r="B90" s="39"/>
      <c r="C90" s="191" t="s">
        <v>231</v>
      </c>
      <c r="D90" s="191" t="s">
        <v>153</v>
      </c>
      <c r="E90" s="192" t="s">
        <v>1231</v>
      </c>
      <c r="F90" s="193" t="s">
        <v>1232</v>
      </c>
      <c r="G90" s="194" t="s">
        <v>1220</v>
      </c>
      <c r="H90" s="195">
        <v>1</v>
      </c>
      <c r="I90" s="196"/>
      <c r="J90" s="197">
        <f t="shared" si="0"/>
        <v>0</v>
      </c>
      <c r="K90" s="193" t="s">
        <v>21</v>
      </c>
      <c r="L90" s="59"/>
      <c r="M90" s="198" t="s">
        <v>21</v>
      </c>
      <c r="N90" s="199" t="s">
        <v>42</v>
      </c>
      <c r="O90" s="40"/>
      <c r="P90" s="200">
        <f t="shared" si="1"/>
        <v>0</v>
      </c>
      <c r="Q90" s="200">
        <v>0</v>
      </c>
      <c r="R90" s="200">
        <f t="shared" si="2"/>
        <v>0</v>
      </c>
      <c r="S90" s="200">
        <v>0</v>
      </c>
      <c r="T90" s="201">
        <f t="shared" si="3"/>
        <v>0</v>
      </c>
      <c r="AR90" s="22" t="s">
        <v>240</v>
      </c>
      <c r="AT90" s="22" t="s">
        <v>153</v>
      </c>
      <c r="AU90" s="22" t="s">
        <v>71</v>
      </c>
      <c r="AY90" s="22" t="s">
        <v>151</v>
      </c>
      <c r="BE90" s="202">
        <f t="shared" si="4"/>
        <v>0</v>
      </c>
      <c r="BF90" s="202">
        <f t="shared" si="5"/>
        <v>0</v>
      </c>
      <c r="BG90" s="202">
        <f t="shared" si="6"/>
        <v>0</v>
      </c>
      <c r="BH90" s="202">
        <f t="shared" si="7"/>
        <v>0</v>
      </c>
      <c r="BI90" s="202">
        <f t="shared" si="8"/>
        <v>0</v>
      </c>
      <c r="BJ90" s="22" t="s">
        <v>79</v>
      </c>
      <c r="BK90" s="202">
        <f t="shared" si="9"/>
        <v>0</v>
      </c>
      <c r="BL90" s="22" t="s">
        <v>240</v>
      </c>
      <c r="BM90" s="22" t="s">
        <v>299</v>
      </c>
    </row>
    <row r="91" spans="2:65" s="1" customFormat="1" ht="20.45" customHeight="1">
      <c r="B91" s="39"/>
      <c r="C91" s="191" t="s">
        <v>10</v>
      </c>
      <c r="D91" s="191" t="s">
        <v>153</v>
      </c>
      <c r="E91" s="192" t="s">
        <v>1233</v>
      </c>
      <c r="F91" s="193" t="s">
        <v>1234</v>
      </c>
      <c r="G91" s="194" t="s">
        <v>1220</v>
      </c>
      <c r="H91" s="195">
        <v>1</v>
      </c>
      <c r="I91" s="196"/>
      <c r="J91" s="197">
        <f t="shared" si="0"/>
        <v>0</v>
      </c>
      <c r="K91" s="193" t="s">
        <v>21</v>
      </c>
      <c r="L91" s="59"/>
      <c r="M91" s="198" t="s">
        <v>21</v>
      </c>
      <c r="N91" s="199" t="s">
        <v>42</v>
      </c>
      <c r="O91" s="40"/>
      <c r="P91" s="200">
        <f t="shared" si="1"/>
        <v>0</v>
      </c>
      <c r="Q91" s="200">
        <v>0</v>
      </c>
      <c r="R91" s="200">
        <f t="shared" si="2"/>
        <v>0</v>
      </c>
      <c r="S91" s="200">
        <v>0</v>
      </c>
      <c r="T91" s="201">
        <f t="shared" si="3"/>
        <v>0</v>
      </c>
      <c r="AR91" s="22" t="s">
        <v>240</v>
      </c>
      <c r="AT91" s="22" t="s">
        <v>153</v>
      </c>
      <c r="AU91" s="22" t="s">
        <v>71</v>
      </c>
      <c r="AY91" s="22" t="s">
        <v>151</v>
      </c>
      <c r="BE91" s="202">
        <f t="shared" si="4"/>
        <v>0</v>
      </c>
      <c r="BF91" s="202">
        <f t="shared" si="5"/>
        <v>0</v>
      </c>
      <c r="BG91" s="202">
        <f t="shared" si="6"/>
        <v>0</v>
      </c>
      <c r="BH91" s="202">
        <f t="shared" si="7"/>
        <v>0</v>
      </c>
      <c r="BI91" s="202">
        <f t="shared" si="8"/>
        <v>0</v>
      </c>
      <c r="BJ91" s="22" t="s">
        <v>79</v>
      </c>
      <c r="BK91" s="202">
        <f t="shared" si="9"/>
        <v>0</v>
      </c>
      <c r="BL91" s="22" t="s">
        <v>240</v>
      </c>
      <c r="BM91" s="22" t="s">
        <v>310</v>
      </c>
    </row>
    <row r="92" spans="2:65" s="1" customFormat="1" ht="20.45" customHeight="1">
      <c r="B92" s="39"/>
      <c r="C92" s="191" t="s">
        <v>240</v>
      </c>
      <c r="D92" s="191" t="s">
        <v>153</v>
      </c>
      <c r="E92" s="192" t="s">
        <v>1235</v>
      </c>
      <c r="F92" s="193" t="s">
        <v>1236</v>
      </c>
      <c r="G92" s="194" t="s">
        <v>1220</v>
      </c>
      <c r="H92" s="195">
        <v>4</v>
      </c>
      <c r="I92" s="196"/>
      <c r="J92" s="197">
        <f t="shared" si="0"/>
        <v>0</v>
      </c>
      <c r="K92" s="193" t="s">
        <v>21</v>
      </c>
      <c r="L92" s="59"/>
      <c r="M92" s="198" t="s">
        <v>21</v>
      </c>
      <c r="N92" s="199" t="s">
        <v>42</v>
      </c>
      <c r="O92" s="40"/>
      <c r="P92" s="200">
        <f t="shared" si="1"/>
        <v>0</v>
      </c>
      <c r="Q92" s="200">
        <v>0</v>
      </c>
      <c r="R92" s="200">
        <f t="shared" si="2"/>
        <v>0</v>
      </c>
      <c r="S92" s="200">
        <v>0</v>
      </c>
      <c r="T92" s="201">
        <f t="shared" si="3"/>
        <v>0</v>
      </c>
      <c r="AR92" s="22" t="s">
        <v>240</v>
      </c>
      <c r="AT92" s="22" t="s">
        <v>153</v>
      </c>
      <c r="AU92" s="22" t="s">
        <v>71</v>
      </c>
      <c r="AY92" s="22" t="s">
        <v>151</v>
      </c>
      <c r="BE92" s="202">
        <f t="shared" si="4"/>
        <v>0</v>
      </c>
      <c r="BF92" s="202">
        <f t="shared" si="5"/>
        <v>0</v>
      </c>
      <c r="BG92" s="202">
        <f t="shared" si="6"/>
        <v>0</v>
      </c>
      <c r="BH92" s="202">
        <f t="shared" si="7"/>
        <v>0</v>
      </c>
      <c r="BI92" s="202">
        <f t="shared" si="8"/>
        <v>0</v>
      </c>
      <c r="BJ92" s="22" t="s">
        <v>79</v>
      </c>
      <c r="BK92" s="202">
        <f t="shared" si="9"/>
        <v>0</v>
      </c>
      <c r="BL92" s="22" t="s">
        <v>240</v>
      </c>
      <c r="BM92" s="22" t="s">
        <v>323</v>
      </c>
    </row>
    <row r="93" spans="2:65" s="1" customFormat="1" ht="20.45" customHeight="1">
      <c r="B93" s="39"/>
      <c r="C93" s="191" t="s">
        <v>246</v>
      </c>
      <c r="D93" s="191" t="s">
        <v>153</v>
      </c>
      <c r="E93" s="192" t="s">
        <v>1237</v>
      </c>
      <c r="F93" s="193" t="s">
        <v>1238</v>
      </c>
      <c r="G93" s="194" t="s">
        <v>1220</v>
      </c>
      <c r="H93" s="195">
        <v>12</v>
      </c>
      <c r="I93" s="196"/>
      <c r="J93" s="197">
        <f t="shared" si="0"/>
        <v>0</v>
      </c>
      <c r="K93" s="193" t="s">
        <v>21</v>
      </c>
      <c r="L93" s="59"/>
      <c r="M93" s="198" t="s">
        <v>21</v>
      </c>
      <c r="N93" s="199" t="s">
        <v>42</v>
      </c>
      <c r="O93" s="40"/>
      <c r="P93" s="200">
        <f t="shared" si="1"/>
        <v>0</v>
      </c>
      <c r="Q93" s="200">
        <v>0</v>
      </c>
      <c r="R93" s="200">
        <f t="shared" si="2"/>
        <v>0</v>
      </c>
      <c r="S93" s="200">
        <v>0</v>
      </c>
      <c r="T93" s="201">
        <f t="shared" si="3"/>
        <v>0</v>
      </c>
      <c r="AR93" s="22" t="s">
        <v>240</v>
      </c>
      <c r="AT93" s="22" t="s">
        <v>153</v>
      </c>
      <c r="AU93" s="22" t="s">
        <v>71</v>
      </c>
      <c r="AY93" s="22" t="s">
        <v>151</v>
      </c>
      <c r="BE93" s="202">
        <f t="shared" si="4"/>
        <v>0</v>
      </c>
      <c r="BF93" s="202">
        <f t="shared" si="5"/>
        <v>0</v>
      </c>
      <c r="BG93" s="202">
        <f t="shared" si="6"/>
        <v>0</v>
      </c>
      <c r="BH93" s="202">
        <f t="shared" si="7"/>
        <v>0</v>
      </c>
      <c r="BI93" s="202">
        <f t="shared" si="8"/>
        <v>0</v>
      </c>
      <c r="BJ93" s="22" t="s">
        <v>79</v>
      </c>
      <c r="BK93" s="202">
        <f t="shared" si="9"/>
        <v>0</v>
      </c>
      <c r="BL93" s="22" t="s">
        <v>240</v>
      </c>
      <c r="BM93" s="22" t="s">
        <v>333</v>
      </c>
    </row>
    <row r="94" spans="2:65" s="1" customFormat="1" ht="20.45" customHeight="1">
      <c r="B94" s="39"/>
      <c r="C94" s="191" t="s">
        <v>250</v>
      </c>
      <c r="D94" s="191" t="s">
        <v>153</v>
      </c>
      <c r="E94" s="192" t="s">
        <v>1239</v>
      </c>
      <c r="F94" s="193" t="s">
        <v>1240</v>
      </c>
      <c r="G94" s="194" t="s">
        <v>1220</v>
      </c>
      <c r="H94" s="195">
        <v>6</v>
      </c>
      <c r="I94" s="196"/>
      <c r="J94" s="197">
        <f t="shared" si="0"/>
        <v>0</v>
      </c>
      <c r="K94" s="193" t="s">
        <v>21</v>
      </c>
      <c r="L94" s="59"/>
      <c r="M94" s="198" t="s">
        <v>21</v>
      </c>
      <c r="N94" s="199" t="s">
        <v>42</v>
      </c>
      <c r="O94" s="40"/>
      <c r="P94" s="200">
        <f t="shared" si="1"/>
        <v>0</v>
      </c>
      <c r="Q94" s="200">
        <v>0</v>
      </c>
      <c r="R94" s="200">
        <f t="shared" si="2"/>
        <v>0</v>
      </c>
      <c r="S94" s="200">
        <v>0</v>
      </c>
      <c r="T94" s="201">
        <f t="shared" si="3"/>
        <v>0</v>
      </c>
      <c r="AR94" s="22" t="s">
        <v>240</v>
      </c>
      <c r="AT94" s="22" t="s">
        <v>153</v>
      </c>
      <c r="AU94" s="22" t="s">
        <v>71</v>
      </c>
      <c r="AY94" s="22" t="s">
        <v>151</v>
      </c>
      <c r="BE94" s="202">
        <f t="shared" si="4"/>
        <v>0</v>
      </c>
      <c r="BF94" s="202">
        <f t="shared" si="5"/>
        <v>0</v>
      </c>
      <c r="BG94" s="202">
        <f t="shared" si="6"/>
        <v>0</v>
      </c>
      <c r="BH94" s="202">
        <f t="shared" si="7"/>
        <v>0</v>
      </c>
      <c r="BI94" s="202">
        <f t="shared" si="8"/>
        <v>0</v>
      </c>
      <c r="BJ94" s="22" t="s">
        <v>79</v>
      </c>
      <c r="BK94" s="202">
        <f t="shared" si="9"/>
        <v>0</v>
      </c>
      <c r="BL94" s="22" t="s">
        <v>240</v>
      </c>
      <c r="BM94" s="22" t="s">
        <v>341</v>
      </c>
    </row>
    <row r="95" spans="2:65" s="1" customFormat="1" ht="20.45" customHeight="1">
      <c r="B95" s="39"/>
      <c r="C95" s="191" t="s">
        <v>255</v>
      </c>
      <c r="D95" s="191" t="s">
        <v>153</v>
      </c>
      <c r="E95" s="192" t="s">
        <v>1241</v>
      </c>
      <c r="F95" s="193" t="s">
        <v>1242</v>
      </c>
      <c r="G95" s="194" t="s">
        <v>1220</v>
      </c>
      <c r="H95" s="195">
        <v>1</v>
      </c>
      <c r="I95" s="196"/>
      <c r="J95" s="197">
        <f t="shared" si="0"/>
        <v>0</v>
      </c>
      <c r="K95" s="193" t="s">
        <v>21</v>
      </c>
      <c r="L95" s="59"/>
      <c r="M95" s="198" t="s">
        <v>21</v>
      </c>
      <c r="N95" s="199" t="s">
        <v>42</v>
      </c>
      <c r="O95" s="40"/>
      <c r="P95" s="200">
        <f t="shared" si="1"/>
        <v>0</v>
      </c>
      <c r="Q95" s="200">
        <v>0</v>
      </c>
      <c r="R95" s="200">
        <f t="shared" si="2"/>
        <v>0</v>
      </c>
      <c r="S95" s="200">
        <v>0</v>
      </c>
      <c r="T95" s="201">
        <f t="shared" si="3"/>
        <v>0</v>
      </c>
      <c r="AR95" s="22" t="s">
        <v>240</v>
      </c>
      <c r="AT95" s="22" t="s">
        <v>153</v>
      </c>
      <c r="AU95" s="22" t="s">
        <v>71</v>
      </c>
      <c r="AY95" s="22" t="s">
        <v>151</v>
      </c>
      <c r="BE95" s="202">
        <f t="shared" si="4"/>
        <v>0</v>
      </c>
      <c r="BF95" s="202">
        <f t="shared" si="5"/>
        <v>0</v>
      </c>
      <c r="BG95" s="202">
        <f t="shared" si="6"/>
        <v>0</v>
      </c>
      <c r="BH95" s="202">
        <f t="shared" si="7"/>
        <v>0</v>
      </c>
      <c r="BI95" s="202">
        <f t="shared" si="8"/>
        <v>0</v>
      </c>
      <c r="BJ95" s="22" t="s">
        <v>79</v>
      </c>
      <c r="BK95" s="202">
        <f t="shared" si="9"/>
        <v>0</v>
      </c>
      <c r="BL95" s="22" t="s">
        <v>240</v>
      </c>
      <c r="BM95" s="22" t="s">
        <v>353</v>
      </c>
    </row>
    <row r="96" spans="2:65" s="1" customFormat="1" ht="20.45" customHeight="1">
      <c r="B96" s="39"/>
      <c r="C96" s="191" t="s">
        <v>264</v>
      </c>
      <c r="D96" s="191" t="s">
        <v>153</v>
      </c>
      <c r="E96" s="192" t="s">
        <v>1243</v>
      </c>
      <c r="F96" s="193" t="s">
        <v>1244</v>
      </c>
      <c r="G96" s="194" t="s">
        <v>1220</v>
      </c>
      <c r="H96" s="195">
        <v>4</v>
      </c>
      <c r="I96" s="196"/>
      <c r="J96" s="197">
        <f t="shared" si="0"/>
        <v>0</v>
      </c>
      <c r="K96" s="193" t="s">
        <v>21</v>
      </c>
      <c r="L96" s="59"/>
      <c r="M96" s="198" t="s">
        <v>21</v>
      </c>
      <c r="N96" s="199" t="s">
        <v>42</v>
      </c>
      <c r="O96" s="40"/>
      <c r="P96" s="200">
        <f t="shared" si="1"/>
        <v>0</v>
      </c>
      <c r="Q96" s="200">
        <v>0</v>
      </c>
      <c r="R96" s="200">
        <f t="shared" si="2"/>
        <v>0</v>
      </c>
      <c r="S96" s="200">
        <v>0</v>
      </c>
      <c r="T96" s="201">
        <f t="shared" si="3"/>
        <v>0</v>
      </c>
      <c r="AR96" s="22" t="s">
        <v>240</v>
      </c>
      <c r="AT96" s="22" t="s">
        <v>153</v>
      </c>
      <c r="AU96" s="22" t="s">
        <v>71</v>
      </c>
      <c r="AY96" s="22" t="s">
        <v>151</v>
      </c>
      <c r="BE96" s="202">
        <f t="shared" si="4"/>
        <v>0</v>
      </c>
      <c r="BF96" s="202">
        <f t="shared" si="5"/>
        <v>0</v>
      </c>
      <c r="BG96" s="202">
        <f t="shared" si="6"/>
        <v>0</v>
      </c>
      <c r="BH96" s="202">
        <f t="shared" si="7"/>
        <v>0</v>
      </c>
      <c r="BI96" s="202">
        <f t="shared" si="8"/>
        <v>0</v>
      </c>
      <c r="BJ96" s="22" t="s">
        <v>79</v>
      </c>
      <c r="BK96" s="202">
        <f t="shared" si="9"/>
        <v>0</v>
      </c>
      <c r="BL96" s="22" t="s">
        <v>240</v>
      </c>
      <c r="BM96" s="22" t="s">
        <v>368</v>
      </c>
    </row>
    <row r="97" spans="2:65" s="1" customFormat="1" ht="20.45" customHeight="1">
      <c r="B97" s="39"/>
      <c r="C97" s="191" t="s">
        <v>9</v>
      </c>
      <c r="D97" s="191" t="s">
        <v>153</v>
      </c>
      <c r="E97" s="192" t="s">
        <v>1245</v>
      </c>
      <c r="F97" s="193" t="s">
        <v>1246</v>
      </c>
      <c r="G97" s="194" t="s">
        <v>1220</v>
      </c>
      <c r="H97" s="195">
        <v>1</v>
      </c>
      <c r="I97" s="196"/>
      <c r="J97" s="197">
        <f t="shared" si="0"/>
        <v>0</v>
      </c>
      <c r="K97" s="193" t="s">
        <v>21</v>
      </c>
      <c r="L97" s="59"/>
      <c r="M97" s="198" t="s">
        <v>21</v>
      </c>
      <c r="N97" s="199" t="s">
        <v>42</v>
      </c>
      <c r="O97" s="40"/>
      <c r="P97" s="200">
        <f t="shared" si="1"/>
        <v>0</v>
      </c>
      <c r="Q97" s="200">
        <v>0</v>
      </c>
      <c r="R97" s="200">
        <f t="shared" si="2"/>
        <v>0</v>
      </c>
      <c r="S97" s="200">
        <v>0</v>
      </c>
      <c r="T97" s="201">
        <f t="shared" si="3"/>
        <v>0</v>
      </c>
      <c r="AR97" s="22" t="s">
        <v>240</v>
      </c>
      <c r="AT97" s="22" t="s">
        <v>153</v>
      </c>
      <c r="AU97" s="22" t="s">
        <v>71</v>
      </c>
      <c r="AY97" s="22" t="s">
        <v>151</v>
      </c>
      <c r="BE97" s="202">
        <f t="shared" si="4"/>
        <v>0</v>
      </c>
      <c r="BF97" s="202">
        <f t="shared" si="5"/>
        <v>0</v>
      </c>
      <c r="BG97" s="202">
        <f t="shared" si="6"/>
        <v>0</v>
      </c>
      <c r="BH97" s="202">
        <f t="shared" si="7"/>
        <v>0</v>
      </c>
      <c r="BI97" s="202">
        <f t="shared" si="8"/>
        <v>0</v>
      </c>
      <c r="BJ97" s="22" t="s">
        <v>79</v>
      </c>
      <c r="BK97" s="202">
        <f t="shared" si="9"/>
        <v>0</v>
      </c>
      <c r="BL97" s="22" t="s">
        <v>240</v>
      </c>
      <c r="BM97" s="22" t="s">
        <v>380</v>
      </c>
    </row>
    <row r="98" spans="2:65" s="1" customFormat="1" ht="20.45" customHeight="1">
      <c r="B98" s="39"/>
      <c r="C98" s="191" t="s">
        <v>278</v>
      </c>
      <c r="D98" s="191" t="s">
        <v>153</v>
      </c>
      <c r="E98" s="192" t="s">
        <v>1247</v>
      </c>
      <c r="F98" s="193" t="s">
        <v>1248</v>
      </c>
      <c r="G98" s="194" t="s">
        <v>1220</v>
      </c>
      <c r="H98" s="195">
        <v>1</v>
      </c>
      <c r="I98" s="196"/>
      <c r="J98" s="197">
        <f t="shared" si="0"/>
        <v>0</v>
      </c>
      <c r="K98" s="193" t="s">
        <v>21</v>
      </c>
      <c r="L98" s="59"/>
      <c r="M98" s="198" t="s">
        <v>21</v>
      </c>
      <c r="N98" s="199" t="s">
        <v>42</v>
      </c>
      <c r="O98" s="40"/>
      <c r="P98" s="200">
        <f t="shared" si="1"/>
        <v>0</v>
      </c>
      <c r="Q98" s="200">
        <v>0</v>
      </c>
      <c r="R98" s="200">
        <f t="shared" si="2"/>
        <v>0</v>
      </c>
      <c r="S98" s="200">
        <v>0</v>
      </c>
      <c r="T98" s="201">
        <f t="shared" si="3"/>
        <v>0</v>
      </c>
      <c r="AR98" s="22" t="s">
        <v>240</v>
      </c>
      <c r="AT98" s="22" t="s">
        <v>153</v>
      </c>
      <c r="AU98" s="22" t="s">
        <v>71</v>
      </c>
      <c r="AY98" s="22" t="s">
        <v>151</v>
      </c>
      <c r="BE98" s="202">
        <f t="shared" si="4"/>
        <v>0</v>
      </c>
      <c r="BF98" s="202">
        <f t="shared" si="5"/>
        <v>0</v>
      </c>
      <c r="BG98" s="202">
        <f t="shared" si="6"/>
        <v>0</v>
      </c>
      <c r="BH98" s="202">
        <f t="shared" si="7"/>
        <v>0</v>
      </c>
      <c r="BI98" s="202">
        <f t="shared" si="8"/>
        <v>0</v>
      </c>
      <c r="BJ98" s="22" t="s">
        <v>79</v>
      </c>
      <c r="BK98" s="202">
        <f t="shared" si="9"/>
        <v>0</v>
      </c>
      <c r="BL98" s="22" t="s">
        <v>240</v>
      </c>
      <c r="BM98" s="22" t="s">
        <v>391</v>
      </c>
    </row>
    <row r="99" spans="2:65" s="1" customFormat="1" ht="20.45" customHeight="1">
      <c r="B99" s="39"/>
      <c r="C99" s="191" t="s">
        <v>284</v>
      </c>
      <c r="D99" s="191" t="s">
        <v>153</v>
      </c>
      <c r="E99" s="192" t="s">
        <v>1249</v>
      </c>
      <c r="F99" s="193" t="s">
        <v>1250</v>
      </c>
      <c r="G99" s="194" t="s">
        <v>1220</v>
      </c>
      <c r="H99" s="195">
        <v>6</v>
      </c>
      <c r="I99" s="196"/>
      <c r="J99" s="197">
        <f t="shared" si="0"/>
        <v>0</v>
      </c>
      <c r="K99" s="193" t="s">
        <v>21</v>
      </c>
      <c r="L99" s="59"/>
      <c r="M99" s="198" t="s">
        <v>21</v>
      </c>
      <c r="N99" s="199" t="s">
        <v>42</v>
      </c>
      <c r="O99" s="40"/>
      <c r="P99" s="200">
        <f t="shared" si="1"/>
        <v>0</v>
      </c>
      <c r="Q99" s="200">
        <v>0</v>
      </c>
      <c r="R99" s="200">
        <f t="shared" si="2"/>
        <v>0</v>
      </c>
      <c r="S99" s="200">
        <v>0</v>
      </c>
      <c r="T99" s="201">
        <f t="shared" si="3"/>
        <v>0</v>
      </c>
      <c r="AR99" s="22" t="s">
        <v>240</v>
      </c>
      <c r="AT99" s="22" t="s">
        <v>153</v>
      </c>
      <c r="AU99" s="22" t="s">
        <v>71</v>
      </c>
      <c r="AY99" s="22" t="s">
        <v>151</v>
      </c>
      <c r="BE99" s="202">
        <f t="shared" si="4"/>
        <v>0</v>
      </c>
      <c r="BF99" s="202">
        <f t="shared" si="5"/>
        <v>0</v>
      </c>
      <c r="BG99" s="202">
        <f t="shared" si="6"/>
        <v>0</v>
      </c>
      <c r="BH99" s="202">
        <f t="shared" si="7"/>
        <v>0</v>
      </c>
      <c r="BI99" s="202">
        <f t="shared" si="8"/>
        <v>0</v>
      </c>
      <c r="BJ99" s="22" t="s">
        <v>79</v>
      </c>
      <c r="BK99" s="202">
        <f t="shared" si="9"/>
        <v>0</v>
      </c>
      <c r="BL99" s="22" t="s">
        <v>240</v>
      </c>
      <c r="BM99" s="22" t="s">
        <v>402</v>
      </c>
    </row>
    <row r="100" spans="2:65" s="1" customFormat="1" ht="28.9" customHeight="1">
      <c r="B100" s="39"/>
      <c r="C100" s="191" t="s">
        <v>290</v>
      </c>
      <c r="D100" s="191" t="s">
        <v>153</v>
      </c>
      <c r="E100" s="192" t="s">
        <v>1251</v>
      </c>
      <c r="F100" s="193" t="s">
        <v>1252</v>
      </c>
      <c r="G100" s="194" t="s">
        <v>1220</v>
      </c>
      <c r="H100" s="195">
        <v>1</v>
      </c>
      <c r="I100" s="196"/>
      <c r="J100" s="197">
        <f t="shared" si="0"/>
        <v>0</v>
      </c>
      <c r="K100" s="193" t="s">
        <v>21</v>
      </c>
      <c r="L100" s="59"/>
      <c r="M100" s="198" t="s">
        <v>21</v>
      </c>
      <c r="N100" s="199" t="s">
        <v>42</v>
      </c>
      <c r="O100" s="40"/>
      <c r="P100" s="200">
        <f t="shared" si="1"/>
        <v>0</v>
      </c>
      <c r="Q100" s="200">
        <v>0</v>
      </c>
      <c r="R100" s="200">
        <f t="shared" si="2"/>
        <v>0</v>
      </c>
      <c r="S100" s="200">
        <v>0</v>
      </c>
      <c r="T100" s="201">
        <f t="shared" si="3"/>
        <v>0</v>
      </c>
      <c r="AR100" s="22" t="s">
        <v>240</v>
      </c>
      <c r="AT100" s="22" t="s">
        <v>153</v>
      </c>
      <c r="AU100" s="22" t="s">
        <v>71</v>
      </c>
      <c r="AY100" s="22" t="s">
        <v>151</v>
      </c>
      <c r="BE100" s="202">
        <f t="shared" si="4"/>
        <v>0</v>
      </c>
      <c r="BF100" s="202">
        <f t="shared" si="5"/>
        <v>0</v>
      </c>
      <c r="BG100" s="202">
        <f t="shared" si="6"/>
        <v>0</v>
      </c>
      <c r="BH100" s="202">
        <f t="shared" si="7"/>
        <v>0</v>
      </c>
      <c r="BI100" s="202">
        <f t="shared" si="8"/>
        <v>0</v>
      </c>
      <c r="BJ100" s="22" t="s">
        <v>79</v>
      </c>
      <c r="BK100" s="202">
        <f t="shared" si="9"/>
        <v>0</v>
      </c>
      <c r="BL100" s="22" t="s">
        <v>240</v>
      </c>
      <c r="BM100" s="22" t="s">
        <v>415</v>
      </c>
    </row>
    <row r="101" spans="2:65" s="1" customFormat="1" ht="20.45" customHeight="1">
      <c r="B101" s="39"/>
      <c r="C101" s="191" t="s">
        <v>295</v>
      </c>
      <c r="D101" s="191" t="s">
        <v>153</v>
      </c>
      <c r="E101" s="192" t="s">
        <v>1253</v>
      </c>
      <c r="F101" s="193" t="s">
        <v>1254</v>
      </c>
      <c r="G101" s="194" t="s">
        <v>1220</v>
      </c>
      <c r="H101" s="195">
        <v>2</v>
      </c>
      <c r="I101" s="196"/>
      <c r="J101" s="197">
        <f t="shared" si="0"/>
        <v>0</v>
      </c>
      <c r="K101" s="193" t="s">
        <v>21</v>
      </c>
      <c r="L101" s="59"/>
      <c r="M101" s="198" t="s">
        <v>21</v>
      </c>
      <c r="N101" s="199" t="s">
        <v>42</v>
      </c>
      <c r="O101" s="40"/>
      <c r="P101" s="200">
        <f t="shared" si="1"/>
        <v>0</v>
      </c>
      <c r="Q101" s="200">
        <v>0</v>
      </c>
      <c r="R101" s="200">
        <f t="shared" si="2"/>
        <v>0</v>
      </c>
      <c r="S101" s="200">
        <v>0</v>
      </c>
      <c r="T101" s="201">
        <f t="shared" si="3"/>
        <v>0</v>
      </c>
      <c r="AR101" s="22" t="s">
        <v>240</v>
      </c>
      <c r="AT101" s="22" t="s">
        <v>153</v>
      </c>
      <c r="AU101" s="22" t="s">
        <v>71</v>
      </c>
      <c r="AY101" s="22" t="s">
        <v>151</v>
      </c>
      <c r="BE101" s="202">
        <f t="shared" si="4"/>
        <v>0</v>
      </c>
      <c r="BF101" s="202">
        <f t="shared" si="5"/>
        <v>0</v>
      </c>
      <c r="BG101" s="202">
        <f t="shared" si="6"/>
        <v>0</v>
      </c>
      <c r="BH101" s="202">
        <f t="shared" si="7"/>
        <v>0</v>
      </c>
      <c r="BI101" s="202">
        <f t="shared" si="8"/>
        <v>0</v>
      </c>
      <c r="BJ101" s="22" t="s">
        <v>79</v>
      </c>
      <c r="BK101" s="202">
        <f t="shared" si="9"/>
        <v>0</v>
      </c>
      <c r="BL101" s="22" t="s">
        <v>240</v>
      </c>
      <c r="BM101" s="22" t="s">
        <v>424</v>
      </c>
    </row>
    <row r="102" spans="2:65" s="1" customFormat="1" ht="20.45" customHeight="1">
      <c r="B102" s="39"/>
      <c r="C102" s="191" t="s">
        <v>299</v>
      </c>
      <c r="D102" s="191" t="s">
        <v>153</v>
      </c>
      <c r="E102" s="192" t="s">
        <v>1255</v>
      </c>
      <c r="F102" s="193" t="s">
        <v>1256</v>
      </c>
      <c r="G102" s="194" t="s">
        <v>224</v>
      </c>
      <c r="H102" s="195">
        <v>40</v>
      </c>
      <c r="I102" s="196"/>
      <c r="J102" s="197">
        <f t="shared" si="0"/>
        <v>0</v>
      </c>
      <c r="K102" s="193" t="s">
        <v>21</v>
      </c>
      <c r="L102" s="59"/>
      <c r="M102" s="198" t="s">
        <v>21</v>
      </c>
      <c r="N102" s="199" t="s">
        <v>42</v>
      </c>
      <c r="O102" s="40"/>
      <c r="P102" s="200">
        <f t="shared" si="1"/>
        <v>0</v>
      </c>
      <c r="Q102" s="200">
        <v>0</v>
      </c>
      <c r="R102" s="200">
        <f t="shared" si="2"/>
        <v>0</v>
      </c>
      <c r="S102" s="200">
        <v>0</v>
      </c>
      <c r="T102" s="201">
        <f t="shared" si="3"/>
        <v>0</v>
      </c>
      <c r="AR102" s="22" t="s">
        <v>240</v>
      </c>
      <c r="AT102" s="22" t="s">
        <v>153</v>
      </c>
      <c r="AU102" s="22" t="s">
        <v>71</v>
      </c>
      <c r="AY102" s="22" t="s">
        <v>151</v>
      </c>
      <c r="BE102" s="202">
        <f t="shared" si="4"/>
        <v>0</v>
      </c>
      <c r="BF102" s="202">
        <f t="shared" si="5"/>
        <v>0</v>
      </c>
      <c r="BG102" s="202">
        <f t="shared" si="6"/>
        <v>0</v>
      </c>
      <c r="BH102" s="202">
        <f t="shared" si="7"/>
        <v>0</v>
      </c>
      <c r="BI102" s="202">
        <f t="shared" si="8"/>
        <v>0</v>
      </c>
      <c r="BJ102" s="22" t="s">
        <v>79</v>
      </c>
      <c r="BK102" s="202">
        <f t="shared" si="9"/>
        <v>0</v>
      </c>
      <c r="BL102" s="22" t="s">
        <v>240</v>
      </c>
      <c r="BM102" s="22" t="s">
        <v>434</v>
      </c>
    </row>
    <row r="103" spans="2:65" s="1" customFormat="1" ht="20.45" customHeight="1">
      <c r="B103" s="39"/>
      <c r="C103" s="191" t="s">
        <v>305</v>
      </c>
      <c r="D103" s="191" t="s">
        <v>153</v>
      </c>
      <c r="E103" s="192" t="s">
        <v>1257</v>
      </c>
      <c r="F103" s="193" t="s">
        <v>1258</v>
      </c>
      <c r="G103" s="194" t="s">
        <v>405</v>
      </c>
      <c r="H103" s="195">
        <v>10</v>
      </c>
      <c r="I103" s="196"/>
      <c r="J103" s="197">
        <f t="shared" si="0"/>
        <v>0</v>
      </c>
      <c r="K103" s="193" t="s">
        <v>21</v>
      </c>
      <c r="L103" s="59"/>
      <c r="M103" s="198" t="s">
        <v>21</v>
      </c>
      <c r="N103" s="199" t="s">
        <v>42</v>
      </c>
      <c r="O103" s="40"/>
      <c r="P103" s="200">
        <f t="shared" si="1"/>
        <v>0</v>
      </c>
      <c r="Q103" s="200">
        <v>0</v>
      </c>
      <c r="R103" s="200">
        <f t="shared" si="2"/>
        <v>0</v>
      </c>
      <c r="S103" s="200">
        <v>0</v>
      </c>
      <c r="T103" s="201">
        <f t="shared" si="3"/>
        <v>0</v>
      </c>
      <c r="AR103" s="22" t="s">
        <v>240</v>
      </c>
      <c r="AT103" s="22" t="s">
        <v>153</v>
      </c>
      <c r="AU103" s="22" t="s">
        <v>71</v>
      </c>
      <c r="AY103" s="22" t="s">
        <v>151</v>
      </c>
      <c r="BE103" s="202">
        <f t="shared" si="4"/>
        <v>0</v>
      </c>
      <c r="BF103" s="202">
        <f t="shared" si="5"/>
        <v>0</v>
      </c>
      <c r="BG103" s="202">
        <f t="shared" si="6"/>
        <v>0</v>
      </c>
      <c r="BH103" s="202">
        <f t="shared" si="7"/>
        <v>0</v>
      </c>
      <c r="BI103" s="202">
        <f t="shared" si="8"/>
        <v>0</v>
      </c>
      <c r="BJ103" s="22" t="s">
        <v>79</v>
      </c>
      <c r="BK103" s="202">
        <f t="shared" si="9"/>
        <v>0</v>
      </c>
      <c r="BL103" s="22" t="s">
        <v>240</v>
      </c>
      <c r="BM103" s="22" t="s">
        <v>445</v>
      </c>
    </row>
    <row r="104" spans="2:65" s="1" customFormat="1" ht="28.9" customHeight="1">
      <c r="B104" s="39"/>
      <c r="C104" s="191" t="s">
        <v>310</v>
      </c>
      <c r="D104" s="191" t="s">
        <v>153</v>
      </c>
      <c r="E104" s="192" t="s">
        <v>1259</v>
      </c>
      <c r="F104" s="193" t="s">
        <v>1260</v>
      </c>
      <c r="G104" s="194" t="s">
        <v>1220</v>
      </c>
      <c r="H104" s="195">
        <v>1</v>
      </c>
      <c r="I104" s="196"/>
      <c r="J104" s="197">
        <f t="shared" si="0"/>
        <v>0</v>
      </c>
      <c r="K104" s="193" t="s">
        <v>21</v>
      </c>
      <c r="L104" s="59"/>
      <c r="M104" s="198" t="s">
        <v>21</v>
      </c>
      <c r="N104" s="199" t="s">
        <v>42</v>
      </c>
      <c r="O104" s="40"/>
      <c r="P104" s="200">
        <f t="shared" si="1"/>
        <v>0</v>
      </c>
      <c r="Q104" s="200">
        <v>0</v>
      </c>
      <c r="R104" s="200">
        <f t="shared" si="2"/>
        <v>0</v>
      </c>
      <c r="S104" s="200">
        <v>0</v>
      </c>
      <c r="T104" s="201">
        <f t="shared" si="3"/>
        <v>0</v>
      </c>
      <c r="AR104" s="22" t="s">
        <v>240</v>
      </c>
      <c r="AT104" s="22" t="s">
        <v>153</v>
      </c>
      <c r="AU104" s="22" t="s">
        <v>71</v>
      </c>
      <c r="AY104" s="22" t="s">
        <v>151</v>
      </c>
      <c r="BE104" s="202">
        <f t="shared" si="4"/>
        <v>0</v>
      </c>
      <c r="BF104" s="202">
        <f t="shared" si="5"/>
        <v>0</v>
      </c>
      <c r="BG104" s="202">
        <f t="shared" si="6"/>
        <v>0</v>
      </c>
      <c r="BH104" s="202">
        <f t="shared" si="7"/>
        <v>0</v>
      </c>
      <c r="BI104" s="202">
        <f t="shared" si="8"/>
        <v>0</v>
      </c>
      <c r="BJ104" s="22" t="s">
        <v>79</v>
      </c>
      <c r="BK104" s="202">
        <f t="shared" si="9"/>
        <v>0</v>
      </c>
      <c r="BL104" s="22" t="s">
        <v>240</v>
      </c>
      <c r="BM104" s="22" t="s">
        <v>455</v>
      </c>
    </row>
    <row r="105" spans="2:65" s="1" customFormat="1" ht="20.45" customHeight="1">
      <c r="B105" s="39"/>
      <c r="C105" s="191" t="s">
        <v>318</v>
      </c>
      <c r="D105" s="191" t="s">
        <v>153</v>
      </c>
      <c r="E105" s="192" t="s">
        <v>1261</v>
      </c>
      <c r="F105" s="193" t="s">
        <v>1262</v>
      </c>
      <c r="G105" s="194" t="s">
        <v>1220</v>
      </c>
      <c r="H105" s="195">
        <v>2</v>
      </c>
      <c r="I105" s="196"/>
      <c r="J105" s="197">
        <f t="shared" si="0"/>
        <v>0</v>
      </c>
      <c r="K105" s="193" t="s">
        <v>21</v>
      </c>
      <c r="L105" s="59"/>
      <c r="M105" s="198" t="s">
        <v>21</v>
      </c>
      <c r="N105" s="199" t="s">
        <v>42</v>
      </c>
      <c r="O105" s="40"/>
      <c r="P105" s="200">
        <f t="shared" si="1"/>
        <v>0</v>
      </c>
      <c r="Q105" s="200">
        <v>0</v>
      </c>
      <c r="R105" s="200">
        <f t="shared" si="2"/>
        <v>0</v>
      </c>
      <c r="S105" s="200">
        <v>0</v>
      </c>
      <c r="T105" s="201">
        <f t="shared" si="3"/>
        <v>0</v>
      </c>
      <c r="AR105" s="22" t="s">
        <v>240</v>
      </c>
      <c r="AT105" s="22" t="s">
        <v>153</v>
      </c>
      <c r="AU105" s="22" t="s">
        <v>71</v>
      </c>
      <c r="AY105" s="22" t="s">
        <v>151</v>
      </c>
      <c r="BE105" s="202">
        <f t="shared" si="4"/>
        <v>0</v>
      </c>
      <c r="BF105" s="202">
        <f t="shared" si="5"/>
        <v>0</v>
      </c>
      <c r="BG105" s="202">
        <f t="shared" si="6"/>
        <v>0</v>
      </c>
      <c r="BH105" s="202">
        <f t="shared" si="7"/>
        <v>0</v>
      </c>
      <c r="BI105" s="202">
        <f t="shared" si="8"/>
        <v>0</v>
      </c>
      <c r="BJ105" s="22" t="s">
        <v>79</v>
      </c>
      <c r="BK105" s="202">
        <f t="shared" si="9"/>
        <v>0</v>
      </c>
      <c r="BL105" s="22" t="s">
        <v>240</v>
      </c>
      <c r="BM105" s="22" t="s">
        <v>466</v>
      </c>
    </row>
    <row r="106" spans="2:65" s="1" customFormat="1" ht="20.45" customHeight="1">
      <c r="B106" s="39"/>
      <c r="C106" s="191" t="s">
        <v>323</v>
      </c>
      <c r="D106" s="191" t="s">
        <v>153</v>
      </c>
      <c r="E106" s="192" t="s">
        <v>1263</v>
      </c>
      <c r="F106" s="193" t="s">
        <v>1264</v>
      </c>
      <c r="G106" s="194" t="s">
        <v>1220</v>
      </c>
      <c r="H106" s="195">
        <v>2</v>
      </c>
      <c r="I106" s="196"/>
      <c r="J106" s="197">
        <f t="shared" si="0"/>
        <v>0</v>
      </c>
      <c r="K106" s="193" t="s">
        <v>21</v>
      </c>
      <c r="L106" s="59"/>
      <c r="M106" s="198" t="s">
        <v>21</v>
      </c>
      <c r="N106" s="199" t="s">
        <v>42</v>
      </c>
      <c r="O106" s="40"/>
      <c r="P106" s="200">
        <f t="shared" si="1"/>
        <v>0</v>
      </c>
      <c r="Q106" s="200">
        <v>0</v>
      </c>
      <c r="R106" s="200">
        <f t="shared" si="2"/>
        <v>0</v>
      </c>
      <c r="S106" s="200">
        <v>0</v>
      </c>
      <c r="T106" s="201">
        <f t="shared" si="3"/>
        <v>0</v>
      </c>
      <c r="AR106" s="22" t="s">
        <v>240</v>
      </c>
      <c r="AT106" s="22" t="s">
        <v>153</v>
      </c>
      <c r="AU106" s="22" t="s">
        <v>71</v>
      </c>
      <c r="AY106" s="22" t="s">
        <v>151</v>
      </c>
      <c r="BE106" s="202">
        <f t="shared" si="4"/>
        <v>0</v>
      </c>
      <c r="BF106" s="202">
        <f t="shared" si="5"/>
        <v>0</v>
      </c>
      <c r="BG106" s="202">
        <f t="shared" si="6"/>
        <v>0</v>
      </c>
      <c r="BH106" s="202">
        <f t="shared" si="7"/>
        <v>0</v>
      </c>
      <c r="BI106" s="202">
        <f t="shared" si="8"/>
        <v>0</v>
      </c>
      <c r="BJ106" s="22" t="s">
        <v>79</v>
      </c>
      <c r="BK106" s="202">
        <f t="shared" si="9"/>
        <v>0</v>
      </c>
      <c r="BL106" s="22" t="s">
        <v>240</v>
      </c>
      <c r="BM106" s="22" t="s">
        <v>477</v>
      </c>
    </row>
    <row r="107" spans="2:65" s="1" customFormat="1" ht="20.45" customHeight="1">
      <c r="B107" s="39"/>
      <c r="C107" s="191" t="s">
        <v>329</v>
      </c>
      <c r="D107" s="191" t="s">
        <v>153</v>
      </c>
      <c r="E107" s="192" t="s">
        <v>1265</v>
      </c>
      <c r="F107" s="193" t="s">
        <v>1266</v>
      </c>
      <c r="G107" s="194" t="s">
        <v>1220</v>
      </c>
      <c r="H107" s="195">
        <v>2</v>
      </c>
      <c r="I107" s="196"/>
      <c r="J107" s="197">
        <f t="shared" si="0"/>
        <v>0</v>
      </c>
      <c r="K107" s="193" t="s">
        <v>21</v>
      </c>
      <c r="L107" s="59"/>
      <c r="M107" s="198" t="s">
        <v>21</v>
      </c>
      <c r="N107" s="199" t="s">
        <v>42</v>
      </c>
      <c r="O107" s="40"/>
      <c r="P107" s="200">
        <f t="shared" si="1"/>
        <v>0</v>
      </c>
      <c r="Q107" s="200">
        <v>0</v>
      </c>
      <c r="R107" s="200">
        <f t="shared" si="2"/>
        <v>0</v>
      </c>
      <c r="S107" s="200">
        <v>0</v>
      </c>
      <c r="T107" s="201">
        <f t="shared" si="3"/>
        <v>0</v>
      </c>
      <c r="AR107" s="22" t="s">
        <v>240</v>
      </c>
      <c r="AT107" s="22" t="s">
        <v>153</v>
      </c>
      <c r="AU107" s="22" t="s">
        <v>71</v>
      </c>
      <c r="AY107" s="22" t="s">
        <v>151</v>
      </c>
      <c r="BE107" s="202">
        <f t="shared" si="4"/>
        <v>0</v>
      </c>
      <c r="BF107" s="202">
        <f t="shared" si="5"/>
        <v>0</v>
      </c>
      <c r="BG107" s="202">
        <f t="shared" si="6"/>
        <v>0</v>
      </c>
      <c r="BH107" s="202">
        <f t="shared" si="7"/>
        <v>0</v>
      </c>
      <c r="BI107" s="202">
        <f t="shared" si="8"/>
        <v>0</v>
      </c>
      <c r="BJ107" s="22" t="s">
        <v>79</v>
      </c>
      <c r="BK107" s="202">
        <f t="shared" si="9"/>
        <v>0</v>
      </c>
      <c r="BL107" s="22" t="s">
        <v>240</v>
      </c>
      <c r="BM107" s="22" t="s">
        <v>487</v>
      </c>
    </row>
    <row r="108" spans="2:65" s="1" customFormat="1" ht="20.45" customHeight="1">
      <c r="B108" s="39"/>
      <c r="C108" s="191" t="s">
        <v>333</v>
      </c>
      <c r="D108" s="191" t="s">
        <v>153</v>
      </c>
      <c r="E108" s="192" t="s">
        <v>1267</v>
      </c>
      <c r="F108" s="193" t="s">
        <v>1268</v>
      </c>
      <c r="G108" s="194" t="s">
        <v>1220</v>
      </c>
      <c r="H108" s="195">
        <v>10</v>
      </c>
      <c r="I108" s="196"/>
      <c r="J108" s="197">
        <f t="shared" si="0"/>
        <v>0</v>
      </c>
      <c r="K108" s="193" t="s">
        <v>21</v>
      </c>
      <c r="L108" s="59"/>
      <c r="M108" s="198" t="s">
        <v>21</v>
      </c>
      <c r="N108" s="199" t="s">
        <v>42</v>
      </c>
      <c r="O108" s="40"/>
      <c r="P108" s="200">
        <f t="shared" si="1"/>
        <v>0</v>
      </c>
      <c r="Q108" s="200">
        <v>0</v>
      </c>
      <c r="R108" s="200">
        <f t="shared" si="2"/>
        <v>0</v>
      </c>
      <c r="S108" s="200">
        <v>0</v>
      </c>
      <c r="T108" s="201">
        <f t="shared" si="3"/>
        <v>0</v>
      </c>
      <c r="AR108" s="22" t="s">
        <v>240</v>
      </c>
      <c r="AT108" s="22" t="s">
        <v>153</v>
      </c>
      <c r="AU108" s="22" t="s">
        <v>71</v>
      </c>
      <c r="AY108" s="22" t="s">
        <v>151</v>
      </c>
      <c r="BE108" s="202">
        <f t="shared" si="4"/>
        <v>0</v>
      </c>
      <c r="BF108" s="202">
        <f t="shared" si="5"/>
        <v>0</v>
      </c>
      <c r="BG108" s="202">
        <f t="shared" si="6"/>
        <v>0</v>
      </c>
      <c r="BH108" s="202">
        <f t="shared" si="7"/>
        <v>0</v>
      </c>
      <c r="BI108" s="202">
        <f t="shared" si="8"/>
        <v>0</v>
      </c>
      <c r="BJ108" s="22" t="s">
        <v>79</v>
      </c>
      <c r="BK108" s="202">
        <f t="shared" si="9"/>
        <v>0</v>
      </c>
      <c r="BL108" s="22" t="s">
        <v>240</v>
      </c>
      <c r="BM108" s="22" t="s">
        <v>498</v>
      </c>
    </row>
    <row r="109" spans="2:65" s="1" customFormat="1" ht="20.45" customHeight="1">
      <c r="B109" s="39"/>
      <c r="C109" s="191" t="s">
        <v>337</v>
      </c>
      <c r="D109" s="191" t="s">
        <v>153</v>
      </c>
      <c r="E109" s="192" t="s">
        <v>1269</v>
      </c>
      <c r="F109" s="193" t="s">
        <v>1270</v>
      </c>
      <c r="G109" s="194" t="s">
        <v>1220</v>
      </c>
      <c r="H109" s="195">
        <v>2</v>
      </c>
      <c r="I109" s="196"/>
      <c r="J109" s="197">
        <f t="shared" si="0"/>
        <v>0</v>
      </c>
      <c r="K109" s="193" t="s">
        <v>21</v>
      </c>
      <c r="L109" s="59"/>
      <c r="M109" s="198" t="s">
        <v>21</v>
      </c>
      <c r="N109" s="247" t="s">
        <v>42</v>
      </c>
      <c r="O109" s="248"/>
      <c r="P109" s="249">
        <f t="shared" si="1"/>
        <v>0</v>
      </c>
      <c r="Q109" s="249">
        <v>0</v>
      </c>
      <c r="R109" s="249">
        <f t="shared" si="2"/>
        <v>0</v>
      </c>
      <c r="S109" s="249">
        <v>0</v>
      </c>
      <c r="T109" s="250">
        <f t="shared" si="3"/>
        <v>0</v>
      </c>
      <c r="AR109" s="22" t="s">
        <v>240</v>
      </c>
      <c r="AT109" s="22" t="s">
        <v>153</v>
      </c>
      <c r="AU109" s="22" t="s">
        <v>71</v>
      </c>
      <c r="AY109" s="22" t="s">
        <v>151</v>
      </c>
      <c r="BE109" s="202">
        <f t="shared" si="4"/>
        <v>0</v>
      </c>
      <c r="BF109" s="202">
        <f t="shared" si="5"/>
        <v>0</v>
      </c>
      <c r="BG109" s="202">
        <f t="shared" si="6"/>
        <v>0</v>
      </c>
      <c r="BH109" s="202">
        <f t="shared" si="7"/>
        <v>0</v>
      </c>
      <c r="BI109" s="202">
        <f t="shared" si="8"/>
        <v>0</v>
      </c>
      <c r="BJ109" s="22" t="s">
        <v>79</v>
      </c>
      <c r="BK109" s="202">
        <f t="shared" si="9"/>
        <v>0</v>
      </c>
      <c r="BL109" s="22" t="s">
        <v>240</v>
      </c>
      <c r="BM109" s="22" t="s">
        <v>507</v>
      </c>
    </row>
    <row r="110" spans="2:65" s="1" customFormat="1" ht="6.95" customHeight="1">
      <c r="B110" s="54"/>
      <c r="C110" s="55"/>
      <c r="D110" s="55"/>
      <c r="E110" s="55"/>
      <c r="F110" s="55"/>
      <c r="G110" s="55"/>
      <c r="H110" s="55"/>
      <c r="I110" s="137"/>
      <c r="J110" s="55"/>
      <c r="K110" s="55"/>
      <c r="L110" s="59"/>
    </row>
  </sheetData>
  <sheetProtection algorithmName="SHA-512" hashValue="nwwWSykNSmYWfTvjF2tU+/Bn1/Qr1Q9rwC7tGHhDXHnwvUSlkbkQEWVjOiHqrbL8fkiwNK/Eo4TgxAptKo8vnQ==" saltValue="QUpjeiKKgAXTfgylqM/Mcw==" spinCount="100000" sheet="1" objects="1" scenarios="1" formatCells="0" formatColumns="0" formatRows="0" sort="0" autoFilter="0"/>
  <autoFilter ref="C75:K109"/>
  <mergeCells count="9">
    <mergeCell ref="E66:H66"/>
    <mergeCell ref="E68:H68"/>
    <mergeCell ref="G1:H1"/>
    <mergeCell ref="L2:V2"/>
    <mergeCell ref="E7:H7"/>
    <mergeCell ref="E9:H9"/>
    <mergeCell ref="E24:H24"/>
    <mergeCell ref="E45:H45"/>
    <mergeCell ref="E47:H47"/>
  </mergeCells>
  <hyperlinks>
    <hyperlink ref="F1:G1" location="C2" display="1) Krycí list soupisu"/>
    <hyperlink ref="G1:H1" location="C54" display="2) Rekapitulace"/>
    <hyperlink ref="J1" location="C75"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r:id="rId1"/>
  <headerFooter>
    <oddFooter>&amp;CStrana &amp;P z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121"/>
  <sheetViews>
    <sheetView showGridLines="0" workbookViewId="0">
      <pane ySplit="1" topLeftCell="A2" activePane="bottomLeft" state="frozen"/>
      <selection pane="bottomLeft"/>
    </sheetView>
  </sheetViews>
  <sheetFormatPr defaultRowHeight="13.5"/>
  <cols>
    <col min="1" max="1" width="7.1640625" customWidth="1"/>
    <col min="2" max="2" width="1.5" customWidth="1"/>
    <col min="3" max="3" width="3.5" customWidth="1"/>
    <col min="4" max="4" width="3.6640625" customWidth="1"/>
    <col min="5" max="5" width="14.6640625" customWidth="1"/>
    <col min="6" max="6" width="64.33203125" customWidth="1"/>
    <col min="7" max="7" width="7.5" customWidth="1"/>
    <col min="8" max="8" width="9.5" customWidth="1"/>
    <col min="9" max="9" width="10.83203125" style="109" customWidth="1"/>
    <col min="10" max="10" width="20.1640625" customWidth="1"/>
    <col min="11" max="11" width="13.33203125" customWidth="1"/>
    <col min="13" max="18" width="9.1640625" hidden="1"/>
    <col min="19" max="19" width="7" hidden="1" customWidth="1"/>
    <col min="20" max="20" width="25.5" hidden="1" customWidth="1"/>
    <col min="21" max="21" width="14" hidden="1" customWidth="1"/>
    <col min="22" max="22" width="10.5" customWidth="1"/>
    <col min="23" max="23" width="14" customWidth="1"/>
    <col min="24" max="24" width="10.5" customWidth="1"/>
    <col min="25" max="25" width="12.83203125" customWidth="1"/>
    <col min="26" max="26" width="9.5" customWidth="1"/>
    <col min="27" max="27" width="12.83203125" customWidth="1"/>
    <col min="28" max="28" width="14" customWidth="1"/>
    <col min="29" max="29" width="9.5" customWidth="1"/>
    <col min="30" max="30" width="12.83203125" customWidth="1"/>
    <col min="31" max="31" width="14" customWidth="1"/>
    <col min="44" max="65" width="9.1640625" hidden="1"/>
  </cols>
  <sheetData>
    <row r="1" spans="1:70" ht="21.75" customHeight="1">
      <c r="A1" s="19"/>
      <c r="B1" s="110"/>
      <c r="C1" s="110"/>
      <c r="D1" s="111" t="s">
        <v>1</v>
      </c>
      <c r="E1" s="110"/>
      <c r="F1" s="112" t="s">
        <v>97</v>
      </c>
      <c r="G1" s="376" t="s">
        <v>98</v>
      </c>
      <c r="H1" s="376"/>
      <c r="I1" s="113"/>
      <c r="J1" s="112" t="s">
        <v>99</v>
      </c>
      <c r="K1" s="111" t="s">
        <v>100</v>
      </c>
      <c r="L1" s="112" t="s">
        <v>101</v>
      </c>
      <c r="M1" s="112"/>
      <c r="N1" s="112"/>
      <c r="O1" s="112"/>
      <c r="P1" s="112"/>
      <c r="Q1" s="112"/>
      <c r="R1" s="112"/>
      <c r="S1" s="112"/>
      <c r="T1" s="112"/>
      <c r="U1" s="18"/>
      <c r="V1" s="18"/>
      <c r="W1" s="19"/>
      <c r="X1" s="19"/>
      <c r="Y1" s="19"/>
      <c r="Z1" s="19"/>
      <c r="AA1" s="19"/>
      <c r="AB1" s="19"/>
      <c r="AC1" s="19"/>
      <c r="AD1" s="19"/>
      <c r="AE1" s="19"/>
      <c r="AF1" s="19"/>
      <c r="AG1" s="19"/>
      <c r="AH1" s="19"/>
      <c r="AI1" s="19"/>
      <c r="AJ1" s="19"/>
      <c r="AK1" s="19"/>
      <c r="AL1" s="19"/>
      <c r="AM1" s="19"/>
      <c r="AN1" s="19"/>
      <c r="AO1" s="19"/>
      <c r="AP1" s="19"/>
      <c r="AQ1" s="19"/>
      <c r="AR1" s="19"/>
      <c r="AS1" s="19"/>
      <c r="AT1" s="19"/>
      <c r="AU1" s="19"/>
      <c r="AV1" s="19"/>
      <c r="AW1" s="19"/>
      <c r="AX1" s="19"/>
      <c r="AY1" s="19"/>
      <c r="AZ1" s="19"/>
      <c r="BA1" s="19"/>
      <c r="BB1" s="19"/>
      <c r="BC1" s="19"/>
      <c r="BD1" s="19"/>
      <c r="BE1" s="19"/>
      <c r="BF1" s="19"/>
      <c r="BG1" s="19"/>
      <c r="BH1" s="19"/>
      <c r="BI1" s="19"/>
      <c r="BJ1" s="19"/>
      <c r="BK1" s="19"/>
      <c r="BL1" s="19"/>
      <c r="BM1" s="19"/>
      <c r="BN1" s="19"/>
      <c r="BO1" s="19"/>
      <c r="BP1" s="19"/>
      <c r="BQ1" s="19"/>
      <c r="BR1" s="19"/>
    </row>
    <row r="2" spans="1:70" ht="36.950000000000003" customHeight="1">
      <c r="L2" s="337"/>
      <c r="M2" s="337"/>
      <c r="N2" s="337"/>
      <c r="O2" s="337"/>
      <c r="P2" s="337"/>
      <c r="Q2" s="337"/>
      <c r="R2" s="337"/>
      <c r="S2" s="337"/>
      <c r="T2" s="337"/>
      <c r="U2" s="337"/>
      <c r="V2" s="337"/>
      <c r="AT2" s="22" t="s">
        <v>87</v>
      </c>
    </row>
    <row r="3" spans="1:70" ht="6.95" customHeight="1">
      <c r="B3" s="23"/>
      <c r="C3" s="24"/>
      <c r="D3" s="24"/>
      <c r="E3" s="24"/>
      <c r="F3" s="24"/>
      <c r="G3" s="24"/>
      <c r="H3" s="24"/>
      <c r="I3" s="114"/>
      <c r="J3" s="24"/>
      <c r="K3" s="25"/>
      <c r="AT3" s="22" t="s">
        <v>81</v>
      </c>
    </row>
    <row r="4" spans="1:70" ht="36.950000000000003" customHeight="1">
      <c r="B4" s="26"/>
      <c r="C4" s="27"/>
      <c r="D4" s="28" t="s">
        <v>102</v>
      </c>
      <c r="E4" s="27"/>
      <c r="F4" s="27"/>
      <c r="G4" s="27"/>
      <c r="H4" s="27"/>
      <c r="I4" s="115"/>
      <c r="J4" s="27"/>
      <c r="K4" s="29"/>
      <c r="M4" s="30" t="s">
        <v>12</v>
      </c>
      <c r="AT4" s="22" t="s">
        <v>6</v>
      </c>
    </row>
    <row r="5" spans="1:70" ht="6.95" customHeight="1">
      <c r="B5" s="26"/>
      <c r="C5" s="27"/>
      <c r="D5" s="27"/>
      <c r="E5" s="27"/>
      <c r="F5" s="27"/>
      <c r="G5" s="27"/>
      <c r="H5" s="27"/>
      <c r="I5" s="115"/>
      <c r="J5" s="27"/>
      <c r="K5" s="29"/>
    </row>
    <row r="6" spans="1:70" ht="15">
      <c r="B6" s="26"/>
      <c r="C6" s="27"/>
      <c r="D6" s="35" t="s">
        <v>18</v>
      </c>
      <c r="E6" s="27"/>
      <c r="F6" s="27"/>
      <c r="G6" s="27"/>
      <c r="H6" s="27"/>
      <c r="I6" s="115"/>
      <c r="J6" s="27"/>
      <c r="K6" s="29"/>
    </row>
    <row r="7" spans="1:70" ht="20.45" customHeight="1">
      <c r="B7" s="26"/>
      <c r="C7" s="27"/>
      <c r="D7" s="27"/>
      <c r="E7" s="377" t="str">
        <f>'Rekapitulace stavby'!K6</f>
        <v>Bezbariérové úpravy MěÚ Mimoň č.p. 181</v>
      </c>
      <c r="F7" s="378"/>
      <c r="G7" s="378"/>
      <c r="H7" s="378"/>
      <c r="I7" s="115"/>
      <c r="J7" s="27"/>
      <c r="K7" s="29"/>
    </row>
    <row r="8" spans="1:70" s="1" customFormat="1" ht="15">
      <c r="B8" s="39"/>
      <c r="C8" s="40"/>
      <c r="D8" s="35" t="s">
        <v>103</v>
      </c>
      <c r="E8" s="40"/>
      <c r="F8" s="40"/>
      <c r="G8" s="40"/>
      <c r="H8" s="40"/>
      <c r="I8" s="116"/>
      <c r="J8" s="40"/>
      <c r="K8" s="43"/>
    </row>
    <row r="9" spans="1:70" s="1" customFormat="1" ht="36.950000000000003" customHeight="1">
      <c r="B9" s="39"/>
      <c r="C9" s="40"/>
      <c r="D9" s="40"/>
      <c r="E9" s="379" t="s">
        <v>1271</v>
      </c>
      <c r="F9" s="380"/>
      <c r="G9" s="380"/>
      <c r="H9" s="380"/>
      <c r="I9" s="116"/>
      <c r="J9" s="40"/>
      <c r="K9" s="43"/>
    </row>
    <row r="10" spans="1:70" s="1" customFormat="1">
      <c r="B10" s="39"/>
      <c r="C10" s="40"/>
      <c r="D10" s="40"/>
      <c r="E10" s="40"/>
      <c r="F10" s="40"/>
      <c r="G10" s="40"/>
      <c r="H10" s="40"/>
      <c r="I10" s="116"/>
      <c r="J10" s="40"/>
      <c r="K10" s="43"/>
    </row>
    <row r="11" spans="1:70" s="1" customFormat="1" ht="14.45" customHeight="1">
      <c r="B11" s="39"/>
      <c r="C11" s="40"/>
      <c r="D11" s="35" t="s">
        <v>20</v>
      </c>
      <c r="E11" s="40"/>
      <c r="F11" s="33" t="s">
        <v>21</v>
      </c>
      <c r="G11" s="40"/>
      <c r="H11" s="40"/>
      <c r="I11" s="117" t="s">
        <v>22</v>
      </c>
      <c r="J11" s="33" t="s">
        <v>21</v>
      </c>
      <c r="K11" s="43"/>
    </row>
    <row r="12" spans="1:70" s="1" customFormat="1" ht="14.45" customHeight="1">
      <c r="B12" s="39"/>
      <c r="C12" s="40"/>
      <c r="D12" s="35" t="s">
        <v>23</v>
      </c>
      <c r="E12" s="40"/>
      <c r="F12" s="33" t="s">
        <v>1201</v>
      </c>
      <c r="G12" s="40"/>
      <c r="H12" s="40"/>
      <c r="I12" s="117" t="s">
        <v>25</v>
      </c>
      <c r="J12" s="118" t="str">
        <f>'Rekapitulace stavby'!AN8</f>
        <v>6. 4. 2017</v>
      </c>
      <c r="K12" s="43"/>
    </row>
    <row r="13" spans="1:70" s="1" customFormat="1" ht="10.9" customHeight="1">
      <c r="B13" s="39"/>
      <c r="C13" s="40"/>
      <c r="D13" s="40"/>
      <c r="E13" s="40"/>
      <c r="F13" s="40"/>
      <c r="G13" s="40"/>
      <c r="H13" s="40"/>
      <c r="I13" s="116"/>
      <c r="J13" s="40"/>
      <c r="K13" s="43"/>
    </row>
    <row r="14" spans="1:70" s="1" customFormat="1" ht="14.45" customHeight="1">
      <c r="B14" s="39"/>
      <c r="C14" s="40"/>
      <c r="D14" s="35" t="s">
        <v>27</v>
      </c>
      <c r="E14" s="40"/>
      <c r="F14" s="40"/>
      <c r="G14" s="40"/>
      <c r="H14" s="40"/>
      <c r="I14" s="117" t="s">
        <v>28</v>
      </c>
      <c r="J14" s="33" t="str">
        <f>IF('Rekapitulace stavby'!AN10="","",'Rekapitulace stavby'!AN10)</f>
        <v/>
      </c>
      <c r="K14" s="43"/>
    </row>
    <row r="15" spans="1:70" s="1" customFormat="1" ht="18" customHeight="1">
      <c r="B15" s="39"/>
      <c r="C15" s="40"/>
      <c r="D15" s="40"/>
      <c r="E15" s="33" t="str">
        <f>IF('Rekapitulace stavby'!E11="","",'Rekapitulace stavby'!E11)</f>
        <v>Město Mimoň</v>
      </c>
      <c r="F15" s="40"/>
      <c r="G15" s="40"/>
      <c r="H15" s="40"/>
      <c r="I15" s="117" t="s">
        <v>30</v>
      </c>
      <c r="J15" s="33" t="str">
        <f>IF('Rekapitulace stavby'!AN11="","",'Rekapitulace stavby'!AN11)</f>
        <v/>
      </c>
      <c r="K15" s="43"/>
    </row>
    <row r="16" spans="1:70" s="1" customFormat="1" ht="6.95" customHeight="1">
      <c r="B16" s="39"/>
      <c r="C16" s="40"/>
      <c r="D16" s="40"/>
      <c r="E16" s="40"/>
      <c r="F16" s="40"/>
      <c r="G16" s="40"/>
      <c r="H16" s="40"/>
      <c r="I16" s="116"/>
      <c r="J16" s="40"/>
      <c r="K16" s="43"/>
    </row>
    <row r="17" spans="2:11" s="1" customFormat="1" ht="14.45" customHeight="1">
      <c r="B17" s="39"/>
      <c r="C17" s="40"/>
      <c r="D17" s="35" t="s">
        <v>31</v>
      </c>
      <c r="E17" s="40"/>
      <c r="F17" s="40"/>
      <c r="G17" s="40"/>
      <c r="H17" s="40"/>
      <c r="I17" s="117" t="s">
        <v>28</v>
      </c>
      <c r="J17" s="33" t="str">
        <f>IF('Rekapitulace stavby'!AN13="Vyplň údaj","",IF('Rekapitulace stavby'!AN13="","",'Rekapitulace stavby'!AN13))</f>
        <v/>
      </c>
      <c r="K17" s="43"/>
    </row>
    <row r="18" spans="2:11" s="1" customFormat="1" ht="18" customHeight="1">
      <c r="B18" s="39"/>
      <c r="C18" s="40"/>
      <c r="D18" s="40"/>
      <c r="E18" s="33" t="str">
        <f>IF('Rekapitulace stavby'!E14="Vyplň údaj","",IF('Rekapitulace stavby'!E14="","",'Rekapitulace stavby'!E14))</f>
        <v/>
      </c>
      <c r="F18" s="40"/>
      <c r="G18" s="40"/>
      <c r="H18" s="40"/>
      <c r="I18" s="117" t="s">
        <v>30</v>
      </c>
      <c r="J18" s="33" t="str">
        <f>IF('Rekapitulace stavby'!AN14="Vyplň údaj","",IF('Rekapitulace stavby'!AN14="","",'Rekapitulace stavby'!AN14))</f>
        <v/>
      </c>
      <c r="K18" s="43"/>
    </row>
    <row r="19" spans="2:11" s="1" customFormat="1" ht="6.95" customHeight="1">
      <c r="B19" s="39"/>
      <c r="C19" s="40"/>
      <c r="D19" s="40"/>
      <c r="E19" s="40"/>
      <c r="F19" s="40"/>
      <c r="G19" s="40"/>
      <c r="H19" s="40"/>
      <c r="I19" s="116"/>
      <c r="J19" s="40"/>
      <c r="K19" s="43"/>
    </row>
    <row r="20" spans="2:11" s="1" customFormat="1" ht="14.45" customHeight="1">
      <c r="B20" s="39"/>
      <c r="C20" s="40"/>
      <c r="D20" s="35" t="s">
        <v>33</v>
      </c>
      <c r="E20" s="40"/>
      <c r="F20" s="40"/>
      <c r="G20" s="40"/>
      <c r="H20" s="40"/>
      <c r="I20" s="117" t="s">
        <v>28</v>
      </c>
      <c r="J20" s="33" t="str">
        <f>IF('Rekapitulace stavby'!AN16="","",'Rekapitulace stavby'!AN16)</f>
        <v/>
      </c>
      <c r="K20" s="43"/>
    </row>
    <row r="21" spans="2:11" s="1" customFormat="1" ht="18" customHeight="1">
      <c r="B21" s="39"/>
      <c r="C21" s="40"/>
      <c r="D21" s="40"/>
      <c r="E21" s="33" t="str">
        <f>IF('Rekapitulace stavby'!E17="","",'Rekapitulace stavby'!E17)</f>
        <v>Radek Voce</v>
      </c>
      <c r="F21" s="40"/>
      <c r="G21" s="40"/>
      <c r="H21" s="40"/>
      <c r="I21" s="117" t="s">
        <v>30</v>
      </c>
      <c r="J21" s="33" t="str">
        <f>IF('Rekapitulace stavby'!AN17="","",'Rekapitulace stavby'!AN17)</f>
        <v/>
      </c>
      <c r="K21" s="43"/>
    </row>
    <row r="22" spans="2:11" s="1" customFormat="1" ht="6.95" customHeight="1">
      <c r="B22" s="39"/>
      <c r="C22" s="40"/>
      <c r="D22" s="40"/>
      <c r="E22" s="40"/>
      <c r="F22" s="40"/>
      <c r="G22" s="40"/>
      <c r="H22" s="40"/>
      <c r="I22" s="116"/>
      <c r="J22" s="40"/>
      <c r="K22" s="43"/>
    </row>
    <row r="23" spans="2:11" s="1" customFormat="1" ht="14.45" customHeight="1">
      <c r="B23" s="39"/>
      <c r="C23" s="40"/>
      <c r="D23" s="35" t="s">
        <v>36</v>
      </c>
      <c r="E23" s="40"/>
      <c r="F23" s="40"/>
      <c r="G23" s="40"/>
      <c r="H23" s="40"/>
      <c r="I23" s="116"/>
      <c r="J23" s="40"/>
      <c r="K23" s="43"/>
    </row>
    <row r="24" spans="2:11" s="6" customFormat="1" ht="20.45" customHeight="1">
      <c r="B24" s="119"/>
      <c r="C24" s="120"/>
      <c r="D24" s="120"/>
      <c r="E24" s="369" t="s">
        <v>21</v>
      </c>
      <c r="F24" s="369"/>
      <c r="G24" s="369"/>
      <c r="H24" s="369"/>
      <c r="I24" s="121"/>
      <c r="J24" s="120"/>
      <c r="K24" s="122"/>
    </row>
    <row r="25" spans="2:11" s="1" customFormat="1" ht="6.95" customHeight="1">
      <c r="B25" s="39"/>
      <c r="C25" s="40"/>
      <c r="D25" s="40"/>
      <c r="E25" s="40"/>
      <c r="F25" s="40"/>
      <c r="G25" s="40"/>
      <c r="H25" s="40"/>
      <c r="I25" s="116"/>
      <c r="J25" s="40"/>
      <c r="K25" s="43"/>
    </row>
    <row r="26" spans="2:11" s="1" customFormat="1" ht="6.95" customHeight="1">
      <c r="B26" s="39"/>
      <c r="C26" s="40"/>
      <c r="D26" s="83"/>
      <c r="E26" s="83"/>
      <c r="F26" s="83"/>
      <c r="G26" s="83"/>
      <c r="H26" s="83"/>
      <c r="I26" s="123"/>
      <c r="J26" s="83"/>
      <c r="K26" s="124"/>
    </row>
    <row r="27" spans="2:11" s="1" customFormat="1" ht="25.35" customHeight="1">
      <c r="B27" s="39"/>
      <c r="C27" s="40"/>
      <c r="D27" s="125" t="s">
        <v>37</v>
      </c>
      <c r="E27" s="40"/>
      <c r="F27" s="40"/>
      <c r="G27" s="40"/>
      <c r="H27" s="40"/>
      <c r="I27" s="116"/>
      <c r="J27" s="126">
        <f>ROUND(J87,2)</f>
        <v>0</v>
      </c>
      <c r="K27" s="43"/>
    </row>
    <row r="28" spans="2:11" s="1" customFormat="1" ht="6.95" customHeight="1">
      <c r="B28" s="39"/>
      <c r="C28" s="40"/>
      <c r="D28" s="83"/>
      <c r="E28" s="83"/>
      <c r="F28" s="83"/>
      <c r="G28" s="83"/>
      <c r="H28" s="83"/>
      <c r="I28" s="123"/>
      <c r="J28" s="83"/>
      <c r="K28" s="124"/>
    </row>
    <row r="29" spans="2:11" s="1" customFormat="1" ht="14.45" customHeight="1">
      <c r="B29" s="39"/>
      <c r="C29" s="40"/>
      <c r="D29" s="40"/>
      <c r="E29" s="40"/>
      <c r="F29" s="44" t="s">
        <v>39</v>
      </c>
      <c r="G29" s="40"/>
      <c r="H29" s="40"/>
      <c r="I29" s="127" t="s">
        <v>38</v>
      </c>
      <c r="J29" s="44" t="s">
        <v>40</v>
      </c>
      <c r="K29" s="43"/>
    </row>
    <row r="30" spans="2:11" s="1" customFormat="1" ht="14.45" customHeight="1">
      <c r="B30" s="39"/>
      <c r="C30" s="40"/>
      <c r="D30" s="47" t="s">
        <v>41</v>
      </c>
      <c r="E30" s="47" t="s">
        <v>42</v>
      </c>
      <c r="F30" s="128">
        <f>ROUND(SUM(BE87:BE120), 2)</f>
        <v>0</v>
      </c>
      <c r="G30" s="40"/>
      <c r="H30" s="40"/>
      <c r="I30" s="129">
        <v>0.21</v>
      </c>
      <c r="J30" s="128">
        <f>ROUND(ROUND((SUM(BE87:BE120)), 2)*I30, 2)</f>
        <v>0</v>
      </c>
      <c r="K30" s="43"/>
    </row>
    <row r="31" spans="2:11" s="1" customFormat="1" ht="14.45" customHeight="1">
      <c r="B31" s="39"/>
      <c r="C31" s="40"/>
      <c r="D31" s="40"/>
      <c r="E31" s="47" t="s">
        <v>43</v>
      </c>
      <c r="F31" s="128">
        <f>ROUND(SUM(BF87:BF120), 2)</f>
        <v>0</v>
      </c>
      <c r="G31" s="40"/>
      <c r="H31" s="40"/>
      <c r="I31" s="129">
        <v>0.15</v>
      </c>
      <c r="J31" s="128">
        <f>ROUND(ROUND((SUM(BF87:BF120)), 2)*I31, 2)</f>
        <v>0</v>
      </c>
      <c r="K31" s="43"/>
    </row>
    <row r="32" spans="2:11" s="1" customFormat="1" ht="14.45" hidden="1" customHeight="1">
      <c r="B32" s="39"/>
      <c r="C32" s="40"/>
      <c r="D32" s="40"/>
      <c r="E32" s="47" t="s">
        <v>44</v>
      </c>
      <c r="F32" s="128">
        <f>ROUND(SUM(BG87:BG120), 2)</f>
        <v>0</v>
      </c>
      <c r="G32" s="40"/>
      <c r="H32" s="40"/>
      <c r="I32" s="129">
        <v>0.21</v>
      </c>
      <c r="J32" s="128">
        <v>0</v>
      </c>
      <c r="K32" s="43"/>
    </row>
    <row r="33" spans="2:11" s="1" customFormat="1" ht="14.45" hidden="1" customHeight="1">
      <c r="B33" s="39"/>
      <c r="C33" s="40"/>
      <c r="D33" s="40"/>
      <c r="E33" s="47" t="s">
        <v>45</v>
      </c>
      <c r="F33" s="128">
        <f>ROUND(SUM(BH87:BH120), 2)</f>
        <v>0</v>
      </c>
      <c r="G33" s="40"/>
      <c r="H33" s="40"/>
      <c r="I33" s="129">
        <v>0.15</v>
      </c>
      <c r="J33" s="128">
        <v>0</v>
      </c>
      <c r="K33" s="43"/>
    </row>
    <row r="34" spans="2:11" s="1" customFormat="1" ht="14.45" hidden="1" customHeight="1">
      <c r="B34" s="39"/>
      <c r="C34" s="40"/>
      <c r="D34" s="40"/>
      <c r="E34" s="47" t="s">
        <v>46</v>
      </c>
      <c r="F34" s="128">
        <f>ROUND(SUM(BI87:BI120), 2)</f>
        <v>0</v>
      </c>
      <c r="G34" s="40"/>
      <c r="H34" s="40"/>
      <c r="I34" s="129">
        <v>0</v>
      </c>
      <c r="J34" s="128">
        <v>0</v>
      </c>
      <c r="K34" s="43"/>
    </row>
    <row r="35" spans="2:11" s="1" customFormat="1" ht="6.95" customHeight="1">
      <c r="B35" s="39"/>
      <c r="C35" s="40"/>
      <c r="D35" s="40"/>
      <c r="E35" s="40"/>
      <c r="F35" s="40"/>
      <c r="G35" s="40"/>
      <c r="H35" s="40"/>
      <c r="I35" s="116"/>
      <c r="J35" s="40"/>
      <c r="K35" s="43"/>
    </row>
    <row r="36" spans="2:11" s="1" customFormat="1" ht="25.35" customHeight="1">
      <c r="B36" s="39"/>
      <c r="C36" s="130"/>
      <c r="D36" s="131" t="s">
        <v>47</v>
      </c>
      <c r="E36" s="77"/>
      <c r="F36" s="77"/>
      <c r="G36" s="132" t="s">
        <v>48</v>
      </c>
      <c r="H36" s="133" t="s">
        <v>49</v>
      </c>
      <c r="I36" s="134"/>
      <c r="J36" s="135">
        <f>SUM(J27:J34)</f>
        <v>0</v>
      </c>
      <c r="K36" s="136"/>
    </row>
    <row r="37" spans="2:11" s="1" customFormat="1" ht="14.45" customHeight="1">
      <c r="B37" s="54"/>
      <c r="C37" s="55"/>
      <c r="D37" s="55"/>
      <c r="E37" s="55"/>
      <c r="F37" s="55"/>
      <c r="G37" s="55"/>
      <c r="H37" s="55"/>
      <c r="I37" s="137"/>
      <c r="J37" s="55"/>
      <c r="K37" s="56"/>
    </row>
    <row r="41" spans="2:11" s="1" customFormat="1" ht="6.95" customHeight="1">
      <c r="B41" s="138"/>
      <c r="C41" s="139"/>
      <c r="D41" s="139"/>
      <c r="E41" s="139"/>
      <c r="F41" s="139"/>
      <c r="G41" s="139"/>
      <c r="H41" s="139"/>
      <c r="I41" s="140"/>
      <c r="J41" s="139"/>
      <c r="K41" s="141"/>
    </row>
    <row r="42" spans="2:11" s="1" customFormat="1" ht="36.950000000000003" customHeight="1">
      <c r="B42" s="39"/>
      <c r="C42" s="28" t="s">
        <v>105</v>
      </c>
      <c r="D42" s="40"/>
      <c r="E42" s="40"/>
      <c r="F42" s="40"/>
      <c r="G42" s="40"/>
      <c r="H42" s="40"/>
      <c r="I42" s="116"/>
      <c r="J42" s="40"/>
      <c r="K42" s="43"/>
    </row>
    <row r="43" spans="2:11" s="1" customFormat="1" ht="6.95" customHeight="1">
      <c r="B43" s="39"/>
      <c r="C43" s="40"/>
      <c r="D43" s="40"/>
      <c r="E43" s="40"/>
      <c r="F43" s="40"/>
      <c r="G43" s="40"/>
      <c r="H43" s="40"/>
      <c r="I43" s="116"/>
      <c r="J43" s="40"/>
      <c r="K43" s="43"/>
    </row>
    <row r="44" spans="2:11" s="1" customFormat="1" ht="14.45" customHeight="1">
      <c r="B44" s="39"/>
      <c r="C44" s="35" t="s">
        <v>18</v>
      </c>
      <c r="D44" s="40"/>
      <c r="E44" s="40"/>
      <c r="F44" s="40"/>
      <c r="G44" s="40"/>
      <c r="H44" s="40"/>
      <c r="I44" s="116"/>
      <c r="J44" s="40"/>
      <c r="K44" s="43"/>
    </row>
    <row r="45" spans="2:11" s="1" customFormat="1" ht="20.45" customHeight="1">
      <c r="B45" s="39"/>
      <c r="C45" s="40"/>
      <c r="D45" s="40"/>
      <c r="E45" s="377" t="str">
        <f>E7</f>
        <v>Bezbariérové úpravy MěÚ Mimoň č.p. 181</v>
      </c>
      <c r="F45" s="378"/>
      <c r="G45" s="378"/>
      <c r="H45" s="378"/>
      <c r="I45" s="116"/>
      <c r="J45" s="40"/>
      <c r="K45" s="43"/>
    </row>
    <row r="46" spans="2:11" s="1" customFormat="1" ht="14.45" customHeight="1">
      <c r="B46" s="39"/>
      <c r="C46" s="35" t="s">
        <v>103</v>
      </c>
      <c r="D46" s="40"/>
      <c r="E46" s="40"/>
      <c r="F46" s="40"/>
      <c r="G46" s="40"/>
      <c r="H46" s="40"/>
      <c r="I46" s="116"/>
      <c r="J46" s="40"/>
      <c r="K46" s="43"/>
    </row>
    <row r="47" spans="2:11" s="1" customFormat="1" ht="22.15" customHeight="1">
      <c r="B47" s="39"/>
      <c r="C47" s="40"/>
      <c r="D47" s="40"/>
      <c r="E47" s="379" t="str">
        <f>E9</f>
        <v>03 -  UT</v>
      </c>
      <c r="F47" s="380"/>
      <c r="G47" s="380"/>
      <c r="H47" s="380"/>
      <c r="I47" s="116"/>
      <c r="J47" s="40"/>
      <c r="K47" s="43"/>
    </row>
    <row r="48" spans="2:11" s="1" customFormat="1" ht="6.95" customHeight="1">
      <c r="B48" s="39"/>
      <c r="C48" s="40"/>
      <c r="D48" s="40"/>
      <c r="E48" s="40"/>
      <c r="F48" s="40"/>
      <c r="G48" s="40"/>
      <c r="H48" s="40"/>
      <c r="I48" s="116"/>
      <c r="J48" s="40"/>
      <c r="K48" s="43"/>
    </row>
    <row r="49" spans="2:47" s="1" customFormat="1" ht="18" customHeight="1">
      <c r="B49" s="39"/>
      <c r="C49" s="35" t="s">
        <v>23</v>
      </c>
      <c r="D49" s="40"/>
      <c r="E49" s="40"/>
      <c r="F49" s="33" t="str">
        <f>F12</f>
        <v xml:space="preserve"> </v>
      </c>
      <c r="G49" s="40"/>
      <c r="H49" s="40"/>
      <c r="I49" s="117" t="s">
        <v>25</v>
      </c>
      <c r="J49" s="118" t="str">
        <f>IF(J12="","",J12)</f>
        <v>6. 4. 2017</v>
      </c>
      <c r="K49" s="43"/>
    </row>
    <row r="50" spans="2:47" s="1" customFormat="1" ht="6.95" customHeight="1">
      <c r="B50" s="39"/>
      <c r="C50" s="40"/>
      <c r="D50" s="40"/>
      <c r="E50" s="40"/>
      <c r="F50" s="40"/>
      <c r="G50" s="40"/>
      <c r="H50" s="40"/>
      <c r="I50" s="116"/>
      <c r="J50" s="40"/>
      <c r="K50" s="43"/>
    </row>
    <row r="51" spans="2:47" s="1" customFormat="1" ht="15">
      <c r="B51" s="39"/>
      <c r="C51" s="35" t="s">
        <v>27</v>
      </c>
      <c r="D51" s="40"/>
      <c r="E51" s="40"/>
      <c r="F51" s="33" t="str">
        <f>E15</f>
        <v>Město Mimoň</v>
      </c>
      <c r="G51" s="40"/>
      <c r="H51" s="40"/>
      <c r="I51" s="117" t="s">
        <v>33</v>
      </c>
      <c r="J51" s="33" t="str">
        <f>E21</f>
        <v>Radek Voce</v>
      </c>
      <c r="K51" s="43"/>
    </row>
    <row r="52" spans="2:47" s="1" customFormat="1" ht="14.45" customHeight="1">
      <c r="B52" s="39"/>
      <c r="C52" s="35" t="s">
        <v>31</v>
      </c>
      <c r="D52" s="40"/>
      <c r="E52" s="40"/>
      <c r="F52" s="33" t="str">
        <f>IF(E18="","",E18)</f>
        <v/>
      </c>
      <c r="G52" s="40"/>
      <c r="H52" s="40"/>
      <c r="I52" s="116"/>
      <c r="J52" s="40"/>
      <c r="K52" s="43"/>
    </row>
    <row r="53" spans="2:47" s="1" customFormat="1" ht="10.35" customHeight="1">
      <c r="B53" s="39"/>
      <c r="C53" s="40"/>
      <c r="D53" s="40"/>
      <c r="E53" s="40"/>
      <c r="F53" s="40"/>
      <c r="G53" s="40"/>
      <c r="H53" s="40"/>
      <c r="I53" s="116"/>
      <c r="J53" s="40"/>
      <c r="K53" s="43"/>
    </row>
    <row r="54" spans="2:47" s="1" customFormat="1" ht="29.25" customHeight="1">
      <c r="B54" s="39"/>
      <c r="C54" s="142" t="s">
        <v>106</v>
      </c>
      <c r="D54" s="130"/>
      <c r="E54" s="130"/>
      <c r="F54" s="130"/>
      <c r="G54" s="130"/>
      <c r="H54" s="130"/>
      <c r="I54" s="143"/>
      <c r="J54" s="144" t="s">
        <v>107</v>
      </c>
      <c r="K54" s="145"/>
    </row>
    <row r="55" spans="2:47" s="1" customFormat="1" ht="10.35" customHeight="1">
      <c r="B55" s="39"/>
      <c r="C55" s="40"/>
      <c r="D55" s="40"/>
      <c r="E55" s="40"/>
      <c r="F55" s="40"/>
      <c r="G55" s="40"/>
      <c r="H55" s="40"/>
      <c r="I55" s="116"/>
      <c r="J55" s="40"/>
      <c r="K55" s="43"/>
    </row>
    <row r="56" spans="2:47" s="1" customFormat="1" ht="29.25" customHeight="1">
      <c r="B56" s="39"/>
      <c r="C56" s="146" t="s">
        <v>108</v>
      </c>
      <c r="D56" s="40"/>
      <c r="E56" s="40"/>
      <c r="F56" s="40"/>
      <c r="G56" s="40"/>
      <c r="H56" s="40"/>
      <c r="I56" s="116"/>
      <c r="J56" s="126">
        <f>J87</f>
        <v>0</v>
      </c>
      <c r="K56" s="43"/>
      <c r="AU56" s="22" t="s">
        <v>109</v>
      </c>
    </row>
    <row r="57" spans="2:47" s="7" customFormat="1" ht="24.95" customHeight="1">
      <c r="B57" s="147"/>
      <c r="C57" s="148"/>
      <c r="D57" s="149" t="s">
        <v>1272</v>
      </c>
      <c r="E57" s="150"/>
      <c r="F57" s="150"/>
      <c r="G57" s="150"/>
      <c r="H57" s="150"/>
      <c r="I57" s="151"/>
      <c r="J57" s="152">
        <f>J88</f>
        <v>0</v>
      </c>
      <c r="K57" s="153"/>
    </row>
    <row r="58" spans="2:47" s="7" customFormat="1" ht="24.95" customHeight="1">
      <c r="B58" s="147"/>
      <c r="C58" s="148"/>
      <c r="D58" s="149" t="s">
        <v>1273</v>
      </c>
      <c r="E58" s="150"/>
      <c r="F58" s="150"/>
      <c r="G58" s="150"/>
      <c r="H58" s="150"/>
      <c r="I58" s="151"/>
      <c r="J58" s="152">
        <f>J89</f>
        <v>0</v>
      </c>
      <c r="K58" s="153"/>
    </row>
    <row r="59" spans="2:47" s="7" customFormat="1" ht="24.95" customHeight="1">
      <c r="B59" s="147"/>
      <c r="C59" s="148"/>
      <c r="D59" s="149" t="s">
        <v>1273</v>
      </c>
      <c r="E59" s="150"/>
      <c r="F59" s="150"/>
      <c r="G59" s="150"/>
      <c r="H59" s="150"/>
      <c r="I59" s="151"/>
      <c r="J59" s="152">
        <f>J90</f>
        <v>0</v>
      </c>
      <c r="K59" s="153"/>
    </row>
    <row r="60" spans="2:47" s="7" customFormat="1" ht="24.95" customHeight="1">
      <c r="B60" s="147"/>
      <c r="C60" s="148"/>
      <c r="D60" s="149" t="s">
        <v>1274</v>
      </c>
      <c r="E60" s="150"/>
      <c r="F60" s="150"/>
      <c r="G60" s="150"/>
      <c r="H60" s="150"/>
      <c r="I60" s="151"/>
      <c r="J60" s="152">
        <f>J96</f>
        <v>0</v>
      </c>
      <c r="K60" s="153"/>
    </row>
    <row r="61" spans="2:47" s="7" customFormat="1" ht="24.95" customHeight="1">
      <c r="B61" s="147"/>
      <c r="C61" s="148"/>
      <c r="D61" s="149" t="s">
        <v>1273</v>
      </c>
      <c r="E61" s="150"/>
      <c r="F61" s="150"/>
      <c r="G61" s="150"/>
      <c r="H61" s="150"/>
      <c r="I61" s="151"/>
      <c r="J61" s="152">
        <f>J97</f>
        <v>0</v>
      </c>
      <c r="K61" s="153"/>
    </row>
    <row r="62" spans="2:47" s="7" customFormat="1" ht="24.95" customHeight="1">
      <c r="B62" s="147"/>
      <c r="C62" s="148"/>
      <c r="D62" s="149" t="s">
        <v>1273</v>
      </c>
      <c r="E62" s="150"/>
      <c r="F62" s="150"/>
      <c r="G62" s="150"/>
      <c r="H62" s="150"/>
      <c r="I62" s="151"/>
      <c r="J62" s="152">
        <f>J98</f>
        <v>0</v>
      </c>
      <c r="K62" s="153"/>
    </row>
    <row r="63" spans="2:47" s="7" customFormat="1" ht="24.95" customHeight="1">
      <c r="B63" s="147"/>
      <c r="C63" s="148"/>
      <c r="D63" s="149" t="s">
        <v>1275</v>
      </c>
      <c r="E63" s="150"/>
      <c r="F63" s="150"/>
      <c r="G63" s="150"/>
      <c r="H63" s="150"/>
      <c r="I63" s="151"/>
      <c r="J63" s="152">
        <f>J102</f>
        <v>0</v>
      </c>
      <c r="K63" s="153"/>
    </row>
    <row r="64" spans="2:47" s="7" customFormat="1" ht="24.95" customHeight="1">
      <c r="B64" s="147"/>
      <c r="C64" s="148"/>
      <c r="D64" s="149" t="s">
        <v>1273</v>
      </c>
      <c r="E64" s="150"/>
      <c r="F64" s="150"/>
      <c r="G64" s="150"/>
      <c r="H64" s="150"/>
      <c r="I64" s="151"/>
      <c r="J64" s="152">
        <f>J103</f>
        <v>0</v>
      </c>
      <c r="K64" s="153"/>
    </row>
    <row r="65" spans="2:12" s="7" customFormat="1" ht="24.95" customHeight="1">
      <c r="B65" s="147"/>
      <c r="C65" s="148"/>
      <c r="D65" s="149" t="s">
        <v>1273</v>
      </c>
      <c r="E65" s="150"/>
      <c r="F65" s="150"/>
      <c r="G65" s="150"/>
      <c r="H65" s="150"/>
      <c r="I65" s="151"/>
      <c r="J65" s="152">
        <f>J104</f>
        <v>0</v>
      </c>
      <c r="K65" s="153"/>
    </row>
    <row r="66" spans="2:12" s="7" customFormat="1" ht="24.95" customHeight="1">
      <c r="B66" s="147"/>
      <c r="C66" s="148"/>
      <c r="D66" s="149" t="s">
        <v>1276</v>
      </c>
      <c r="E66" s="150"/>
      <c r="F66" s="150"/>
      <c r="G66" s="150"/>
      <c r="H66" s="150"/>
      <c r="I66" s="151"/>
      <c r="J66" s="152">
        <f>J107</f>
        <v>0</v>
      </c>
      <c r="K66" s="153"/>
    </row>
    <row r="67" spans="2:12" s="7" customFormat="1" ht="24.95" customHeight="1">
      <c r="B67" s="147"/>
      <c r="C67" s="148"/>
      <c r="D67" s="149" t="s">
        <v>1277</v>
      </c>
      <c r="E67" s="150"/>
      <c r="F67" s="150"/>
      <c r="G67" s="150"/>
      <c r="H67" s="150"/>
      <c r="I67" s="151"/>
      <c r="J67" s="152">
        <f>J116</f>
        <v>0</v>
      </c>
      <c r="K67" s="153"/>
    </row>
    <row r="68" spans="2:12" s="1" customFormat="1" ht="21.75" customHeight="1">
      <c r="B68" s="39"/>
      <c r="C68" s="40"/>
      <c r="D68" s="40"/>
      <c r="E68" s="40"/>
      <c r="F68" s="40"/>
      <c r="G68" s="40"/>
      <c r="H68" s="40"/>
      <c r="I68" s="116"/>
      <c r="J68" s="40"/>
      <c r="K68" s="43"/>
    </row>
    <row r="69" spans="2:12" s="1" customFormat="1" ht="6.95" customHeight="1">
      <c r="B69" s="54"/>
      <c r="C69" s="55"/>
      <c r="D69" s="55"/>
      <c r="E69" s="55"/>
      <c r="F69" s="55"/>
      <c r="G69" s="55"/>
      <c r="H69" s="55"/>
      <c r="I69" s="137"/>
      <c r="J69" s="55"/>
      <c r="K69" s="56"/>
    </row>
    <row r="73" spans="2:12" s="1" customFormat="1" ht="6.95" customHeight="1">
      <c r="B73" s="57"/>
      <c r="C73" s="58"/>
      <c r="D73" s="58"/>
      <c r="E73" s="58"/>
      <c r="F73" s="58"/>
      <c r="G73" s="58"/>
      <c r="H73" s="58"/>
      <c r="I73" s="140"/>
      <c r="J73" s="58"/>
      <c r="K73" s="58"/>
      <c r="L73" s="59"/>
    </row>
    <row r="74" spans="2:12" s="1" customFormat="1" ht="36.950000000000003" customHeight="1">
      <c r="B74" s="39"/>
      <c r="C74" s="60" t="s">
        <v>135</v>
      </c>
      <c r="D74" s="61"/>
      <c r="E74" s="61"/>
      <c r="F74" s="61"/>
      <c r="G74" s="61"/>
      <c r="H74" s="61"/>
      <c r="I74" s="161"/>
      <c r="J74" s="61"/>
      <c r="K74" s="61"/>
      <c r="L74" s="59"/>
    </row>
    <row r="75" spans="2:12" s="1" customFormat="1" ht="6.95" customHeight="1">
      <c r="B75" s="39"/>
      <c r="C75" s="61"/>
      <c r="D75" s="61"/>
      <c r="E75" s="61"/>
      <c r="F75" s="61"/>
      <c r="G75" s="61"/>
      <c r="H75" s="61"/>
      <c r="I75" s="161"/>
      <c r="J75" s="61"/>
      <c r="K75" s="61"/>
      <c r="L75" s="59"/>
    </row>
    <row r="76" spans="2:12" s="1" customFormat="1" ht="14.45" customHeight="1">
      <c r="B76" s="39"/>
      <c r="C76" s="63" t="s">
        <v>18</v>
      </c>
      <c r="D76" s="61"/>
      <c r="E76" s="61"/>
      <c r="F76" s="61"/>
      <c r="G76" s="61"/>
      <c r="H76" s="61"/>
      <c r="I76" s="161"/>
      <c r="J76" s="61"/>
      <c r="K76" s="61"/>
      <c r="L76" s="59"/>
    </row>
    <row r="77" spans="2:12" s="1" customFormat="1" ht="20.45" customHeight="1">
      <c r="B77" s="39"/>
      <c r="C77" s="61"/>
      <c r="D77" s="61"/>
      <c r="E77" s="373" t="str">
        <f>E7</f>
        <v>Bezbariérové úpravy MěÚ Mimoň č.p. 181</v>
      </c>
      <c r="F77" s="374"/>
      <c r="G77" s="374"/>
      <c r="H77" s="374"/>
      <c r="I77" s="161"/>
      <c r="J77" s="61"/>
      <c r="K77" s="61"/>
      <c r="L77" s="59"/>
    </row>
    <row r="78" spans="2:12" s="1" customFormat="1" ht="14.45" customHeight="1">
      <c r="B78" s="39"/>
      <c r="C78" s="63" t="s">
        <v>103</v>
      </c>
      <c r="D78" s="61"/>
      <c r="E78" s="61"/>
      <c r="F78" s="61"/>
      <c r="G78" s="61"/>
      <c r="H78" s="61"/>
      <c r="I78" s="161"/>
      <c r="J78" s="61"/>
      <c r="K78" s="61"/>
      <c r="L78" s="59"/>
    </row>
    <row r="79" spans="2:12" s="1" customFormat="1" ht="22.15" customHeight="1">
      <c r="B79" s="39"/>
      <c r="C79" s="61"/>
      <c r="D79" s="61"/>
      <c r="E79" s="341" t="str">
        <f>E9</f>
        <v>03 -  UT</v>
      </c>
      <c r="F79" s="375"/>
      <c r="G79" s="375"/>
      <c r="H79" s="375"/>
      <c r="I79" s="161"/>
      <c r="J79" s="61"/>
      <c r="K79" s="61"/>
      <c r="L79" s="59"/>
    </row>
    <row r="80" spans="2:12" s="1" customFormat="1" ht="6.95" customHeight="1">
      <c r="B80" s="39"/>
      <c r="C80" s="61"/>
      <c r="D80" s="61"/>
      <c r="E80" s="61"/>
      <c r="F80" s="61"/>
      <c r="G80" s="61"/>
      <c r="H80" s="61"/>
      <c r="I80" s="161"/>
      <c r="J80" s="61"/>
      <c r="K80" s="61"/>
      <c r="L80" s="59"/>
    </row>
    <row r="81" spans="2:65" s="1" customFormat="1" ht="18" customHeight="1">
      <c r="B81" s="39"/>
      <c r="C81" s="63" t="s">
        <v>23</v>
      </c>
      <c r="D81" s="61"/>
      <c r="E81" s="61"/>
      <c r="F81" s="162" t="str">
        <f>F12</f>
        <v xml:space="preserve"> </v>
      </c>
      <c r="G81" s="61"/>
      <c r="H81" s="61"/>
      <c r="I81" s="163" t="s">
        <v>25</v>
      </c>
      <c r="J81" s="71" t="str">
        <f>IF(J12="","",J12)</f>
        <v>6. 4. 2017</v>
      </c>
      <c r="K81" s="61"/>
      <c r="L81" s="59"/>
    </row>
    <row r="82" spans="2:65" s="1" customFormat="1" ht="6.95" customHeight="1">
      <c r="B82" s="39"/>
      <c r="C82" s="61"/>
      <c r="D82" s="61"/>
      <c r="E82" s="61"/>
      <c r="F82" s="61"/>
      <c r="G82" s="61"/>
      <c r="H82" s="61"/>
      <c r="I82" s="161"/>
      <c r="J82" s="61"/>
      <c r="K82" s="61"/>
      <c r="L82" s="59"/>
    </row>
    <row r="83" spans="2:65" s="1" customFormat="1" ht="15">
      <c r="B83" s="39"/>
      <c r="C83" s="63" t="s">
        <v>27</v>
      </c>
      <c r="D83" s="61"/>
      <c r="E83" s="61"/>
      <c r="F83" s="162" t="str">
        <f>E15</f>
        <v>Město Mimoň</v>
      </c>
      <c r="G83" s="61"/>
      <c r="H83" s="61"/>
      <c r="I83" s="163" t="s">
        <v>33</v>
      </c>
      <c r="J83" s="162" t="str">
        <f>E21</f>
        <v>Radek Voce</v>
      </c>
      <c r="K83" s="61"/>
      <c r="L83" s="59"/>
    </row>
    <row r="84" spans="2:65" s="1" customFormat="1" ht="14.45" customHeight="1">
      <c r="B84" s="39"/>
      <c r="C84" s="63" t="s">
        <v>31</v>
      </c>
      <c r="D84" s="61"/>
      <c r="E84" s="61"/>
      <c r="F84" s="162" t="str">
        <f>IF(E18="","",E18)</f>
        <v/>
      </c>
      <c r="G84" s="61"/>
      <c r="H84" s="61"/>
      <c r="I84" s="161"/>
      <c r="J84" s="61"/>
      <c r="K84" s="61"/>
      <c r="L84" s="59"/>
    </row>
    <row r="85" spans="2:65" s="1" customFormat="1" ht="10.35" customHeight="1">
      <c r="B85" s="39"/>
      <c r="C85" s="61"/>
      <c r="D85" s="61"/>
      <c r="E85" s="61"/>
      <c r="F85" s="61"/>
      <c r="G85" s="61"/>
      <c r="H85" s="61"/>
      <c r="I85" s="161"/>
      <c r="J85" s="61"/>
      <c r="K85" s="61"/>
      <c r="L85" s="59"/>
    </row>
    <row r="86" spans="2:65" s="9" customFormat="1" ht="29.25" customHeight="1">
      <c r="B86" s="164"/>
      <c r="C86" s="165" t="s">
        <v>136</v>
      </c>
      <c r="D86" s="166" t="s">
        <v>56</v>
      </c>
      <c r="E86" s="166" t="s">
        <v>52</v>
      </c>
      <c r="F86" s="166" t="s">
        <v>137</v>
      </c>
      <c r="G86" s="166" t="s">
        <v>138</v>
      </c>
      <c r="H86" s="166" t="s">
        <v>139</v>
      </c>
      <c r="I86" s="167" t="s">
        <v>140</v>
      </c>
      <c r="J86" s="166" t="s">
        <v>107</v>
      </c>
      <c r="K86" s="168" t="s">
        <v>141</v>
      </c>
      <c r="L86" s="169"/>
      <c r="M86" s="79" t="s">
        <v>142</v>
      </c>
      <c r="N86" s="80" t="s">
        <v>41</v>
      </c>
      <c r="O86" s="80" t="s">
        <v>143</v>
      </c>
      <c r="P86" s="80" t="s">
        <v>144</v>
      </c>
      <c r="Q86" s="80" t="s">
        <v>145</v>
      </c>
      <c r="R86" s="80" t="s">
        <v>146</v>
      </c>
      <c r="S86" s="80" t="s">
        <v>147</v>
      </c>
      <c r="T86" s="81" t="s">
        <v>148</v>
      </c>
    </row>
    <row r="87" spans="2:65" s="1" customFormat="1" ht="29.25" customHeight="1">
      <c r="B87" s="39"/>
      <c r="C87" s="85" t="s">
        <v>108</v>
      </c>
      <c r="D87" s="61"/>
      <c r="E87" s="61"/>
      <c r="F87" s="61"/>
      <c r="G87" s="61"/>
      <c r="H87" s="61"/>
      <c r="I87" s="161"/>
      <c r="J87" s="170">
        <f>BK87</f>
        <v>0</v>
      </c>
      <c r="K87" s="61"/>
      <c r="L87" s="59"/>
      <c r="M87" s="82"/>
      <c r="N87" s="83"/>
      <c r="O87" s="83"/>
      <c r="P87" s="171">
        <f>P88+P89+P90+SUM(P96:P98)+SUM(P102:P104)+P107+P116</f>
        <v>0</v>
      </c>
      <c r="Q87" s="83"/>
      <c r="R87" s="171">
        <f>R88+R89+R90+SUM(R96:R98)+SUM(R102:R104)+R107+R116</f>
        <v>0</v>
      </c>
      <c r="S87" s="83"/>
      <c r="T87" s="172">
        <f>T88+T89+T90+SUM(T96:T98)+SUM(T102:T104)+T107+T116</f>
        <v>0</v>
      </c>
      <c r="AT87" s="22" t="s">
        <v>70</v>
      </c>
      <c r="AU87" s="22" t="s">
        <v>109</v>
      </c>
      <c r="BK87" s="173">
        <f>BK88+BK89+BK90+SUM(BK96:BK98)+SUM(BK102:BK104)+BK107+BK116</f>
        <v>0</v>
      </c>
    </row>
    <row r="88" spans="2:65" s="10" customFormat="1" ht="37.35" customHeight="1">
      <c r="B88" s="174"/>
      <c r="C88" s="175"/>
      <c r="D88" s="176" t="s">
        <v>70</v>
      </c>
      <c r="E88" s="177" t="s">
        <v>1278</v>
      </c>
      <c r="F88" s="177" t="s">
        <v>1279</v>
      </c>
      <c r="G88" s="175"/>
      <c r="H88" s="175"/>
      <c r="I88" s="178"/>
      <c r="J88" s="179">
        <f>BK88</f>
        <v>0</v>
      </c>
      <c r="K88" s="175"/>
      <c r="L88" s="180"/>
      <c r="M88" s="181"/>
      <c r="N88" s="182"/>
      <c r="O88" s="182"/>
      <c r="P88" s="183">
        <v>0</v>
      </c>
      <c r="Q88" s="182"/>
      <c r="R88" s="183">
        <v>0</v>
      </c>
      <c r="S88" s="182"/>
      <c r="T88" s="184">
        <v>0</v>
      </c>
      <c r="AR88" s="185" t="s">
        <v>79</v>
      </c>
      <c r="AT88" s="186" t="s">
        <v>70</v>
      </c>
      <c r="AU88" s="186" t="s">
        <v>71</v>
      </c>
      <c r="AY88" s="185" t="s">
        <v>151</v>
      </c>
      <c r="BK88" s="187">
        <v>0</v>
      </c>
    </row>
    <row r="89" spans="2:65" s="10" customFormat="1" ht="24.95" customHeight="1">
      <c r="B89" s="174"/>
      <c r="C89" s="175"/>
      <c r="D89" s="176" t="s">
        <v>70</v>
      </c>
      <c r="E89" s="177" t="s">
        <v>1280</v>
      </c>
      <c r="F89" s="177" t="s">
        <v>21</v>
      </c>
      <c r="G89" s="175"/>
      <c r="H89" s="175"/>
      <c r="I89" s="178"/>
      <c r="J89" s="179">
        <f>BK89</f>
        <v>0</v>
      </c>
      <c r="K89" s="175"/>
      <c r="L89" s="180"/>
      <c r="M89" s="181"/>
      <c r="N89" s="182"/>
      <c r="O89" s="182"/>
      <c r="P89" s="183">
        <v>0</v>
      </c>
      <c r="Q89" s="182"/>
      <c r="R89" s="183">
        <v>0</v>
      </c>
      <c r="S89" s="182"/>
      <c r="T89" s="184">
        <v>0</v>
      </c>
      <c r="AR89" s="185" t="s">
        <v>79</v>
      </c>
      <c r="AT89" s="186" t="s">
        <v>70</v>
      </c>
      <c r="AU89" s="186" t="s">
        <v>71</v>
      </c>
      <c r="AY89" s="185" t="s">
        <v>151</v>
      </c>
      <c r="BK89" s="187">
        <v>0</v>
      </c>
    </row>
    <row r="90" spans="2:65" s="10" customFormat="1" ht="24.95" customHeight="1">
      <c r="B90" s="174"/>
      <c r="C90" s="175"/>
      <c r="D90" s="188" t="s">
        <v>70</v>
      </c>
      <c r="E90" s="252" t="s">
        <v>1280</v>
      </c>
      <c r="F90" s="252" t="s">
        <v>21</v>
      </c>
      <c r="G90" s="175"/>
      <c r="H90" s="175"/>
      <c r="I90" s="178"/>
      <c r="J90" s="253">
        <f>BK90</f>
        <v>0</v>
      </c>
      <c r="K90" s="175"/>
      <c r="L90" s="180"/>
      <c r="M90" s="181"/>
      <c r="N90" s="182"/>
      <c r="O90" s="182"/>
      <c r="P90" s="183">
        <f>SUM(P91:P95)</f>
        <v>0</v>
      </c>
      <c r="Q90" s="182"/>
      <c r="R90" s="183">
        <f>SUM(R91:R95)</f>
        <v>0</v>
      </c>
      <c r="S90" s="182"/>
      <c r="T90" s="184">
        <f>SUM(T91:T95)</f>
        <v>0</v>
      </c>
      <c r="AR90" s="185" t="s">
        <v>79</v>
      </c>
      <c r="AT90" s="186" t="s">
        <v>70</v>
      </c>
      <c r="AU90" s="186" t="s">
        <v>71</v>
      </c>
      <c r="AY90" s="185" t="s">
        <v>151</v>
      </c>
      <c r="BK90" s="187">
        <f>SUM(BK91:BK95)</f>
        <v>0</v>
      </c>
    </row>
    <row r="91" spans="2:65" s="1" customFormat="1" ht="20.45" customHeight="1">
      <c r="B91" s="39"/>
      <c r="C91" s="191" t="s">
        <v>79</v>
      </c>
      <c r="D91" s="191" t="s">
        <v>153</v>
      </c>
      <c r="E91" s="192" t="s">
        <v>717</v>
      </c>
      <c r="F91" s="193" t="s">
        <v>1281</v>
      </c>
      <c r="G91" s="194" t="s">
        <v>1282</v>
      </c>
      <c r="H91" s="195">
        <v>8</v>
      </c>
      <c r="I91" s="196"/>
      <c r="J91" s="197">
        <f>ROUND(I91*H91,2)</f>
        <v>0</v>
      </c>
      <c r="K91" s="193" t="s">
        <v>21</v>
      </c>
      <c r="L91" s="59"/>
      <c r="M91" s="198" t="s">
        <v>21</v>
      </c>
      <c r="N91" s="199" t="s">
        <v>42</v>
      </c>
      <c r="O91" s="40"/>
      <c r="P91" s="200">
        <f>O91*H91</f>
        <v>0</v>
      </c>
      <c r="Q91" s="200">
        <v>0</v>
      </c>
      <c r="R91" s="200">
        <f>Q91*H91</f>
        <v>0</v>
      </c>
      <c r="S91" s="200">
        <v>0</v>
      </c>
      <c r="T91" s="201">
        <f>S91*H91</f>
        <v>0</v>
      </c>
      <c r="AR91" s="22" t="s">
        <v>158</v>
      </c>
      <c r="AT91" s="22" t="s">
        <v>153</v>
      </c>
      <c r="AU91" s="22" t="s">
        <v>79</v>
      </c>
      <c r="AY91" s="22" t="s">
        <v>151</v>
      </c>
      <c r="BE91" s="202">
        <f>IF(N91="základní",J91,0)</f>
        <v>0</v>
      </c>
      <c r="BF91" s="202">
        <f>IF(N91="snížená",J91,0)</f>
        <v>0</v>
      </c>
      <c r="BG91" s="202">
        <f>IF(N91="zákl. přenesená",J91,0)</f>
        <v>0</v>
      </c>
      <c r="BH91" s="202">
        <f>IF(N91="sníž. přenesená",J91,0)</f>
        <v>0</v>
      </c>
      <c r="BI91" s="202">
        <f>IF(N91="nulová",J91,0)</f>
        <v>0</v>
      </c>
      <c r="BJ91" s="22" t="s">
        <v>79</v>
      </c>
      <c r="BK91" s="202">
        <f>ROUND(I91*H91,2)</f>
        <v>0</v>
      </c>
      <c r="BL91" s="22" t="s">
        <v>158</v>
      </c>
      <c r="BM91" s="22" t="s">
        <v>81</v>
      </c>
    </row>
    <row r="92" spans="2:65" s="1" customFormat="1" ht="20.45" customHeight="1">
      <c r="B92" s="39"/>
      <c r="C92" s="191" t="s">
        <v>81</v>
      </c>
      <c r="D92" s="191" t="s">
        <v>153</v>
      </c>
      <c r="E92" s="192" t="s">
        <v>722</v>
      </c>
      <c r="F92" s="193" t="s">
        <v>1283</v>
      </c>
      <c r="G92" s="194" t="s">
        <v>1282</v>
      </c>
      <c r="H92" s="195">
        <v>16</v>
      </c>
      <c r="I92" s="196"/>
      <c r="J92" s="197">
        <f>ROUND(I92*H92,2)</f>
        <v>0</v>
      </c>
      <c r="K92" s="193" t="s">
        <v>21</v>
      </c>
      <c r="L92" s="59"/>
      <c r="M92" s="198" t="s">
        <v>21</v>
      </c>
      <c r="N92" s="199" t="s">
        <v>42</v>
      </c>
      <c r="O92" s="40"/>
      <c r="P92" s="200">
        <f>O92*H92</f>
        <v>0</v>
      </c>
      <c r="Q92" s="200">
        <v>0</v>
      </c>
      <c r="R92" s="200">
        <f>Q92*H92</f>
        <v>0</v>
      </c>
      <c r="S92" s="200">
        <v>0</v>
      </c>
      <c r="T92" s="201">
        <f>S92*H92</f>
        <v>0</v>
      </c>
      <c r="AR92" s="22" t="s">
        <v>158</v>
      </c>
      <c r="AT92" s="22" t="s">
        <v>153</v>
      </c>
      <c r="AU92" s="22" t="s">
        <v>79</v>
      </c>
      <c r="AY92" s="22" t="s">
        <v>151</v>
      </c>
      <c r="BE92" s="202">
        <f>IF(N92="základní",J92,0)</f>
        <v>0</v>
      </c>
      <c r="BF92" s="202">
        <f>IF(N92="snížená",J92,0)</f>
        <v>0</v>
      </c>
      <c r="BG92" s="202">
        <f>IF(N92="zákl. přenesená",J92,0)</f>
        <v>0</v>
      </c>
      <c r="BH92" s="202">
        <f>IF(N92="sníž. přenesená",J92,0)</f>
        <v>0</v>
      </c>
      <c r="BI92" s="202">
        <f>IF(N92="nulová",J92,0)</f>
        <v>0</v>
      </c>
      <c r="BJ92" s="22" t="s">
        <v>79</v>
      </c>
      <c r="BK92" s="202">
        <f>ROUND(I92*H92,2)</f>
        <v>0</v>
      </c>
      <c r="BL92" s="22" t="s">
        <v>158</v>
      </c>
      <c r="BM92" s="22" t="s">
        <v>158</v>
      </c>
    </row>
    <row r="93" spans="2:65" s="1" customFormat="1" ht="20.45" customHeight="1">
      <c r="B93" s="39"/>
      <c r="C93" s="191" t="s">
        <v>171</v>
      </c>
      <c r="D93" s="191" t="s">
        <v>153</v>
      </c>
      <c r="E93" s="192" t="s">
        <v>727</v>
      </c>
      <c r="F93" s="193" t="s">
        <v>1284</v>
      </c>
      <c r="G93" s="194" t="s">
        <v>1282</v>
      </c>
      <c r="H93" s="195">
        <v>24</v>
      </c>
      <c r="I93" s="196"/>
      <c r="J93" s="197">
        <f>ROUND(I93*H93,2)</f>
        <v>0</v>
      </c>
      <c r="K93" s="193" t="s">
        <v>21</v>
      </c>
      <c r="L93" s="59"/>
      <c r="M93" s="198" t="s">
        <v>21</v>
      </c>
      <c r="N93" s="199" t="s">
        <v>42</v>
      </c>
      <c r="O93" s="40"/>
      <c r="P93" s="200">
        <f>O93*H93</f>
        <v>0</v>
      </c>
      <c r="Q93" s="200">
        <v>0</v>
      </c>
      <c r="R93" s="200">
        <f>Q93*H93</f>
        <v>0</v>
      </c>
      <c r="S93" s="200">
        <v>0</v>
      </c>
      <c r="T93" s="201">
        <f>S93*H93</f>
        <v>0</v>
      </c>
      <c r="AR93" s="22" t="s">
        <v>158</v>
      </c>
      <c r="AT93" s="22" t="s">
        <v>153</v>
      </c>
      <c r="AU93" s="22" t="s">
        <v>79</v>
      </c>
      <c r="AY93" s="22" t="s">
        <v>151</v>
      </c>
      <c r="BE93" s="202">
        <f>IF(N93="základní",J93,0)</f>
        <v>0</v>
      </c>
      <c r="BF93" s="202">
        <f>IF(N93="snížená",J93,0)</f>
        <v>0</v>
      </c>
      <c r="BG93" s="202">
        <f>IF(N93="zákl. přenesená",J93,0)</f>
        <v>0</v>
      </c>
      <c r="BH93" s="202">
        <f>IF(N93="sníž. přenesená",J93,0)</f>
        <v>0</v>
      </c>
      <c r="BI93" s="202">
        <f>IF(N93="nulová",J93,0)</f>
        <v>0</v>
      </c>
      <c r="BJ93" s="22" t="s">
        <v>79</v>
      </c>
      <c r="BK93" s="202">
        <f>ROUND(I93*H93,2)</f>
        <v>0</v>
      </c>
      <c r="BL93" s="22" t="s">
        <v>158</v>
      </c>
      <c r="BM93" s="22" t="s">
        <v>187</v>
      </c>
    </row>
    <row r="94" spans="2:65" s="1" customFormat="1" ht="20.45" customHeight="1">
      <c r="B94" s="39"/>
      <c r="C94" s="191" t="s">
        <v>158</v>
      </c>
      <c r="D94" s="191" t="s">
        <v>153</v>
      </c>
      <c r="E94" s="192" t="s">
        <v>732</v>
      </c>
      <c r="F94" s="193" t="s">
        <v>1285</v>
      </c>
      <c r="G94" s="194" t="s">
        <v>1282</v>
      </c>
      <c r="H94" s="195">
        <v>8</v>
      </c>
      <c r="I94" s="196"/>
      <c r="J94" s="197">
        <f>ROUND(I94*H94,2)</f>
        <v>0</v>
      </c>
      <c r="K94" s="193" t="s">
        <v>21</v>
      </c>
      <c r="L94" s="59"/>
      <c r="M94" s="198" t="s">
        <v>21</v>
      </c>
      <c r="N94" s="199" t="s">
        <v>42</v>
      </c>
      <c r="O94" s="40"/>
      <c r="P94" s="200">
        <f>O94*H94</f>
        <v>0</v>
      </c>
      <c r="Q94" s="200">
        <v>0</v>
      </c>
      <c r="R94" s="200">
        <f>Q94*H94</f>
        <v>0</v>
      </c>
      <c r="S94" s="200">
        <v>0</v>
      </c>
      <c r="T94" s="201">
        <f>S94*H94</f>
        <v>0</v>
      </c>
      <c r="AR94" s="22" t="s">
        <v>158</v>
      </c>
      <c r="AT94" s="22" t="s">
        <v>153</v>
      </c>
      <c r="AU94" s="22" t="s">
        <v>79</v>
      </c>
      <c r="AY94" s="22" t="s">
        <v>151</v>
      </c>
      <c r="BE94" s="202">
        <f>IF(N94="základní",J94,0)</f>
        <v>0</v>
      </c>
      <c r="BF94" s="202">
        <f>IF(N94="snížená",J94,0)</f>
        <v>0</v>
      </c>
      <c r="BG94" s="202">
        <f>IF(N94="zákl. přenesená",J94,0)</f>
        <v>0</v>
      </c>
      <c r="BH94" s="202">
        <f>IF(N94="sníž. přenesená",J94,0)</f>
        <v>0</v>
      </c>
      <c r="BI94" s="202">
        <f>IF(N94="nulová",J94,0)</f>
        <v>0</v>
      </c>
      <c r="BJ94" s="22" t="s">
        <v>79</v>
      </c>
      <c r="BK94" s="202">
        <f>ROUND(I94*H94,2)</f>
        <v>0</v>
      </c>
      <c r="BL94" s="22" t="s">
        <v>158</v>
      </c>
      <c r="BM94" s="22" t="s">
        <v>199</v>
      </c>
    </row>
    <row r="95" spans="2:65" s="1" customFormat="1" ht="20.45" customHeight="1">
      <c r="B95" s="39"/>
      <c r="C95" s="191" t="s">
        <v>182</v>
      </c>
      <c r="D95" s="191" t="s">
        <v>153</v>
      </c>
      <c r="E95" s="192" t="s">
        <v>737</v>
      </c>
      <c r="F95" s="193" t="s">
        <v>1286</v>
      </c>
      <c r="G95" s="194" t="s">
        <v>1282</v>
      </c>
      <c r="H95" s="195">
        <v>16</v>
      </c>
      <c r="I95" s="196"/>
      <c r="J95" s="197">
        <f>ROUND(I95*H95,2)</f>
        <v>0</v>
      </c>
      <c r="K95" s="193" t="s">
        <v>21</v>
      </c>
      <c r="L95" s="59"/>
      <c r="M95" s="198" t="s">
        <v>21</v>
      </c>
      <c r="N95" s="199" t="s">
        <v>42</v>
      </c>
      <c r="O95" s="40"/>
      <c r="P95" s="200">
        <f>O95*H95</f>
        <v>0</v>
      </c>
      <c r="Q95" s="200">
        <v>0</v>
      </c>
      <c r="R95" s="200">
        <f>Q95*H95</f>
        <v>0</v>
      </c>
      <c r="S95" s="200">
        <v>0</v>
      </c>
      <c r="T95" s="201">
        <f>S95*H95</f>
        <v>0</v>
      </c>
      <c r="AR95" s="22" t="s">
        <v>158</v>
      </c>
      <c r="AT95" s="22" t="s">
        <v>153</v>
      </c>
      <c r="AU95" s="22" t="s">
        <v>79</v>
      </c>
      <c r="AY95" s="22" t="s">
        <v>151</v>
      </c>
      <c r="BE95" s="202">
        <f>IF(N95="základní",J95,0)</f>
        <v>0</v>
      </c>
      <c r="BF95" s="202">
        <f>IF(N95="snížená",J95,0)</f>
        <v>0</v>
      </c>
      <c r="BG95" s="202">
        <f>IF(N95="zákl. přenesená",J95,0)</f>
        <v>0</v>
      </c>
      <c r="BH95" s="202">
        <f>IF(N95="sníž. přenesená",J95,0)</f>
        <v>0</v>
      </c>
      <c r="BI95" s="202">
        <f>IF(N95="nulová",J95,0)</f>
        <v>0</v>
      </c>
      <c r="BJ95" s="22" t="s">
        <v>79</v>
      </c>
      <c r="BK95" s="202">
        <f>ROUND(I95*H95,2)</f>
        <v>0</v>
      </c>
      <c r="BL95" s="22" t="s">
        <v>158</v>
      </c>
      <c r="BM95" s="22" t="s">
        <v>211</v>
      </c>
    </row>
    <row r="96" spans="2:65" s="10" customFormat="1" ht="37.35" customHeight="1">
      <c r="B96" s="174"/>
      <c r="C96" s="175"/>
      <c r="D96" s="176" t="s">
        <v>70</v>
      </c>
      <c r="E96" s="177" t="s">
        <v>1287</v>
      </c>
      <c r="F96" s="177" t="s">
        <v>1288</v>
      </c>
      <c r="G96" s="175"/>
      <c r="H96" s="175"/>
      <c r="I96" s="178"/>
      <c r="J96" s="179">
        <f>BK96</f>
        <v>0</v>
      </c>
      <c r="K96" s="175"/>
      <c r="L96" s="180"/>
      <c r="M96" s="181"/>
      <c r="N96" s="182"/>
      <c r="O96" s="182"/>
      <c r="P96" s="183">
        <v>0</v>
      </c>
      <c r="Q96" s="182"/>
      <c r="R96" s="183">
        <v>0</v>
      </c>
      <c r="S96" s="182"/>
      <c r="T96" s="184">
        <v>0</v>
      </c>
      <c r="AR96" s="185" t="s">
        <v>79</v>
      </c>
      <c r="AT96" s="186" t="s">
        <v>70</v>
      </c>
      <c r="AU96" s="186" t="s">
        <v>71</v>
      </c>
      <c r="AY96" s="185" t="s">
        <v>151</v>
      </c>
      <c r="BK96" s="187">
        <v>0</v>
      </c>
    </row>
    <row r="97" spans="2:65" s="10" customFormat="1" ht="24.95" customHeight="1">
      <c r="B97" s="174"/>
      <c r="C97" s="175"/>
      <c r="D97" s="176" t="s">
        <v>70</v>
      </c>
      <c r="E97" s="177" t="s">
        <v>1280</v>
      </c>
      <c r="F97" s="177" t="s">
        <v>21</v>
      </c>
      <c r="G97" s="175"/>
      <c r="H97" s="175"/>
      <c r="I97" s="178"/>
      <c r="J97" s="179">
        <f>BK97</f>
        <v>0</v>
      </c>
      <c r="K97" s="175"/>
      <c r="L97" s="180"/>
      <c r="M97" s="181"/>
      <c r="N97" s="182"/>
      <c r="O97" s="182"/>
      <c r="P97" s="183">
        <v>0</v>
      </c>
      <c r="Q97" s="182"/>
      <c r="R97" s="183">
        <v>0</v>
      </c>
      <c r="S97" s="182"/>
      <c r="T97" s="184">
        <v>0</v>
      </c>
      <c r="AR97" s="185" t="s">
        <v>79</v>
      </c>
      <c r="AT97" s="186" t="s">
        <v>70</v>
      </c>
      <c r="AU97" s="186" t="s">
        <v>71</v>
      </c>
      <c r="AY97" s="185" t="s">
        <v>151</v>
      </c>
      <c r="BK97" s="187">
        <v>0</v>
      </c>
    </row>
    <row r="98" spans="2:65" s="10" customFormat="1" ht="24.95" customHeight="1">
      <c r="B98" s="174"/>
      <c r="C98" s="175"/>
      <c r="D98" s="188" t="s">
        <v>70</v>
      </c>
      <c r="E98" s="252" t="s">
        <v>1280</v>
      </c>
      <c r="F98" s="252" t="s">
        <v>21</v>
      </c>
      <c r="G98" s="175"/>
      <c r="H98" s="175"/>
      <c r="I98" s="178"/>
      <c r="J98" s="253">
        <f>BK98</f>
        <v>0</v>
      </c>
      <c r="K98" s="175"/>
      <c r="L98" s="180"/>
      <c r="M98" s="181"/>
      <c r="N98" s="182"/>
      <c r="O98" s="182"/>
      <c r="P98" s="183">
        <f>SUM(P99:P101)</f>
        <v>0</v>
      </c>
      <c r="Q98" s="182"/>
      <c r="R98" s="183">
        <f>SUM(R99:R101)</f>
        <v>0</v>
      </c>
      <c r="S98" s="182"/>
      <c r="T98" s="184">
        <f>SUM(T99:T101)</f>
        <v>0</v>
      </c>
      <c r="AR98" s="185" t="s">
        <v>79</v>
      </c>
      <c r="AT98" s="186" t="s">
        <v>70</v>
      </c>
      <c r="AU98" s="186" t="s">
        <v>71</v>
      </c>
      <c r="AY98" s="185" t="s">
        <v>151</v>
      </c>
      <c r="BK98" s="187">
        <f>SUM(BK99:BK101)</f>
        <v>0</v>
      </c>
    </row>
    <row r="99" spans="2:65" s="1" customFormat="1" ht="20.45" customHeight="1">
      <c r="B99" s="39"/>
      <c r="C99" s="191" t="s">
        <v>187</v>
      </c>
      <c r="D99" s="191" t="s">
        <v>153</v>
      </c>
      <c r="E99" s="192" t="s">
        <v>765</v>
      </c>
      <c r="F99" s="193" t="s">
        <v>1289</v>
      </c>
      <c r="G99" s="194" t="s">
        <v>1220</v>
      </c>
      <c r="H99" s="195">
        <v>6</v>
      </c>
      <c r="I99" s="196"/>
      <c r="J99" s="197">
        <f>ROUND(I99*H99,2)</f>
        <v>0</v>
      </c>
      <c r="K99" s="193" t="s">
        <v>21</v>
      </c>
      <c r="L99" s="59"/>
      <c r="M99" s="198" t="s">
        <v>21</v>
      </c>
      <c r="N99" s="199" t="s">
        <v>42</v>
      </c>
      <c r="O99" s="40"/>
      <c r="P99" s="200">
        <f>O99*H99</f>
        <v>0</v>
      </c>
      <c r="Q99" s="200">
        <v>0</v>
      </c>
      <c r="R99" s="200">
        <f>Q99*H99</f>
        <v>0</v>
      </c>
      <c r="S99" s="200">
        <v>0</v>
      </c>
      <c r="T99" s="201">
        <f>S99*H99</f>
        <v>0</v>
      </c>
      <c r="AR99" s="22" t="s">
        <v>158</v>
      </c>
      <c r="AT99" s="22" t="s">
        <v>153</v>
      </c>
      <c r="AU99" s="22" t="s">
        <v>79</v>
      </c>
      <c r="AY99" s="22" t="s">
        <v>151</v>
      </c>
      <c r="BE99" s="202">
        <f>IF(N99="základní",J99,0)</f>
        <v>0</v>
      </c>
      <c r="BF99" s="202">
        <f>IF(N99="snížená",J99,0)</f>
        <v>0</v>
      </c>
      <c r="BG99" s="202">
        <f>IF(N99="zákl. přenesená",J99,0)</f>
        <v>0</v>
      </c>
      <c r="BH99" s="202">
        <f>IF(N99="sníž. přenesená",J99,0)</f>
        <v>0</v>
      </c>
      <c r="BI99" s="202">
        <f>IF(N99="nulová",J99,0)</f>
        <v>0</v>
      </c>
      <c r="BJ99" s="22" t="s">
        <v>79</v>
      </c>
      <c r="BK99" s="202">
        <f>ROUND(I99*H99,2)</f>
        <v>0</v>
      </c>
      <c r="BL99" s="22" t="s">
        <v>158</v>
      </c>
      <c r="BM99" s="22" t="s">
        <v>221</v>
      </c>
    </row>
    <row r="100" spans="2:65" s="1" customFormat="1" ht="20.45" customHeight="1">
      <c r="B100" s="39"/>
      <c r="C100" s="191" t="s">
        <v>193</v>
      </c>
      <c r="D100" s="191" t="s">
        <v>153</v>
      </c>
      <c r="E100" s="192" t="s">
        <v>771</v>
      </c>
      <c r="F100" s="193" t="s">
        <v>1290</v>
      </c>
      <c r="G100" s="194" t="s">
        <v>1220</v>
      </c>
      <c r="H100" s="195">
        <v>6</v>
      </c>
      <c r="I100" s="196"/>
      <c r="J100" s="197">
        <f>ROUND(I100*H100,2)</f>
        <v>0</v>
      </c>
      <c r="K100" s="193" t="s">
        <v>21</v>
      </c>
      <c r="L100" s="59"/>
      <c r="M100" s="198" t="s">
        <v>21</v>
      </c>
      <c r="N100" s="199" t="s">
        <v>42</v>
      </c>
      <c r="O100" s="40"/>
      <c r="P100" s="200">
        <f>O100*H100</f>
        <v>0</v>
      </c>
      <c r="Q100" s="200">
        <v>0</v>
      </c>
      <c r="R100" s="200">
        <f>Q100*H100</f>
        <v>0</v>
      </c>
      <c r="S100" s="200">
        <v>0</v>
      </c>
      <c r="T100" s="201">
        <f>S100*H100</f>
        <v>0</v>
      </c>
      <c r="AR100" s="22" t="s">
        <v>158</v>
      </c>
      <c r="AT100" s="22" t="s">
        <v>153</v>
      </c>
      <c r="AU100" s="22" t="s">
        <v>79</v>
      </c>
      <c r="AY100" s="22" t="s">
        <v>151</v>
      </c>
      <c r="BE100" s="202">
        <f>IF(N100="základní",J100,0)</f>
        <v>0</v>
      </c>
      <c r="BF100" s="202">
        <f>IF(N100="snížená",J100,0)</f>
        <v>0</v>
      </c>
      <c r="BG100" s="202">
        <f>IF(N100="zákl. přenesená",J100,0)</f>
        <v>0</v>
      </c>
      <c r="BH100" s="202">
        <f>IF(N100="sníž. přenesená",J100,0)</f>
        <v>0</v>
      </c>
      <c r="BI100" s="202">
        <f>IF(N100="nulová",J100,0)</f>
        <v>0</v>
      </c>
      <c r="BJ100" s="22" t="s">
        <v>79</v>
      </c>
      <c r="BK100" s="202">
        <f>ROUND(I100*H100,2)</f>
        <v>0</v>
      </c>
      <c r="BL100" s="22" t="s">
        <v>158</v>
      </c>
      <c r="BM100" s="22" t="s">
        <v>231</v>
      </c>
    </row>
    <row r="101" spans="2:65" s="1" customFormat="1" ht="20.45" customHeight="1">
      <c r="B101" s="39"/>
      <c r="C101" s="191" t="s">
        <v>199</v>
      </c>
      <c r="D101" s="191" t="s">
        <v>153</v>
      </c>
      <c r="E101" s="192" t="s">
        <v>775</v>
      </c>
      <c r="F101" s="193" t="s">
        <v>1291</v>
      </c>
      <c r="G101" s="194" t="s">
        <v>1220</v>
      </c>
      <c r="H101" s="195">
        <v>12</v>
      </c>
      <c r="I101" s="196"/>
      <c r="J101" s="197">
        <f>ROUND(I101*H101,2)</f>
        <v>0</v>
      </c>
      <c r="K101" s="193" t="s">
        <v>21</v>
      </c>
      <c r="L101" s="59"/>
      <c r="M101" s="198" t="s">
        <v>21</v>
      </c>
      <c r="N101" s="199" t="s">
        <v>42</v>
      </c>
      <c r="O101" s="40"/>
      <c r="P101" s="200">
        <f>O101*H101</f>
        <v>0</v>
      </c>
      <c r="Q101" s="200">
        <v>0</v>
      </c>
      <c r="R101" s="200">
        <f>Q101*H101</f>
        <v>0</v>
      </c>
      <c r="S101" s="200">
        <v>0</v>
      </c>
      <c r="T101" s="201">
        <f>S101*H101</f>
        <v>0</v>
      </c>
      <c r="AR101" s="22" t="s">
        <v>158</v>
      </c>
      <c r="AT101" s="22" t="s">
        <v>153</v>
      </c>
      <c r="AU101" s="22" t="s">
        <v>79</v>
      </c>
      <c r="AY101" s="22" t="s">
        <v>151</v>
      </c>
      <c r="BE101" s="202">
        <f>IF(N101="základní",J101,0)</f>
        <v>0</v>
      </c>
      <c r="BF101" s="202">
        <f>IF(N101="snížená",J101,0)</f>
        <v>0</v>
      </c>
      <c r="BG101" s="202">
        <f>IF(N101="zákl. přenesená",J101,0)</f>
        <v>0</v>
      </c>
      <c r="BH101" s="202">
        <f>IF(N101="sníž. přenesená",J101,0)</f>
        <v>0</v>
      </c>
      <c r="BI101" s="202">
        <f>IF(N101="nulová",J101,0)</f>
        <v>0</v>
      </c>
      <c r="BJ101" s="22" t="s">
        <v>79</v>
      </c>
      <c r="BK101" s="202">
        <f>ROUND(I101*H101,2)</f>
        <v>0</v>
      </c>
      <c r="BL101" s="22" t="s">
        <v>158</v>
      </c>
      <c r="BM101" s="22" t="s">
        <v>240</v>
      </c>
    </row>
    <row r="102" spans="2:65" s="10" customFormat="1" ht="37.35" customHeight="1">
      <c r="B102" s="174"/>
      <c r="C102" s="175"/>
      <c r="D102" s="176" t="s">
        <v>70</v>
      </c>
      <c r="E102" s="177" t="s">
        <v>699</v>
      </c>
      <c r="F102" s="177" t="s">
        <v>1292</v>
      </c>
      <c r="G102" s="175"/>
      <c r="H102" s="175"/>
      <c r="I102" s="178"/>
      <c r="J102" s="179">
        <f>BK102</f>
        <v>0</v>
      </c>
      <c r="K102" s="175"/>
      <c r="L102" s="180"/>
      <c r="M102" s="181"/>
      <c r="N102" s="182"/>
      <c r="O102" s="182"/>
      <c r="P102" s="183">
        <v>0</v>
      </c>
      <c r="Q102" s="182"/>
      <c r="R102" s="183">
        <v>0</v>
      </c>
      <c r="S102" s="182"/>
      <c r="T102" s="184">
        <v>0</v>
      </c>
      <c r="AR102" s="185" t="s">
        <v>79</v>
      </c>
      <c r="AT102" s="186" t="s">
        <v>70</v>
      </c>
      <c r="AU102" s="186" t="s">
        <v>71</v>
      </c>
      <c r="AY102" s="185" t="s">
        <v>151</v>
      </c>
      <c r="BK102" s="187">
        <v>0</v>
      </c>
    </row>
    <row r="103" spans="2:65" s="10" customFormat="1" ht="24.95" customHeight="1">
      <c r="B103" s="174"/>
      <c r="C103" s="175"/>
      <c r="D103" s="176" t="s">
        <v>70</v>
      </c>
      <c r="E103" s="177" t="s">
        <v>1280</v>
      </c>
      <c r="F103" s="177" t="s">
        <v>21</v>
      </c>
      <c r="G103" s="175"/>
      <c r="H103" s="175"/>
      <c r="I103" s="178"/>
      <c r="J103" s="179">
        <f>BK103</f>
        <v>0</v>
      </c>
      <c r="K103" s="175"/>
      <c r="L103" s="180"/>
      <c r="M103" s="181"/>
      <c r="N103" s="182"/>
      <c r="O103" s="182"/>
      <c r="P103" s="183">
        <v>0</v>
      </c>
      <c r="Q103" s="182"/>
      <c r="R103" s="183">
        <v>0</v>
      </c>
      <c r="S103" s="182"/>
      <c r="T103" s="184">
        <v>0</v>
      </c>
      <c r="AR103" s="185" t="s">
        <v>79</v>
      </c>
      <c r="AT103" s="186" t="s">
        <v>70</v>
      </c>
      <c r="AU103" s="186" t="s">
        <v>71</v>
      </c>
      <c r="AY103" s="185" t="s">
        <v>151</v>
      </c>
      <c r="BK103" s="187">
        <v>0</v>
      </c>
    </row>
    <row r="104" spans="2:65" s="10" customFormat="1" ht="24.95" customHeight="1">
      <c r="B104" s="174"/>
      <c r="C104" s="175"/>
      <c r="D104" s="188" t="s">
        <v>70</v>
      </c>
      <c r="E104" s="252" t="s">
        <v>1280</v>
      </c>
      <c r="F104" s="252" t="s">
        <v>21</v>
      </c>
      <c r="G104" s="175"/>
      <c r="H104" s="175"/>
      <c r="I104" s="178"/>
      <c r="J104" s="253">
        <f>BK104</f>
        <v>0</v>
      </c>
      <c r="K104" s="175"/>
      <c r="L104" s="180"/>
      <c r="M104" s="181"/>
      <c r="N104" s="182"/>
      <c r="O104" s="182"/>
      <c r="P104" s="183">
        <f>SUM(P105:P106)</f>
        <v>0</v>
      </c>
      <c r="Q104" s="182"/>
      <c r="R104" s="183">
        <f>SUM(R105:R106)</f>
        <v>0</v>
      </c>
      <c r="S104" s="182"/>
      <c r="T104" s="184">
        <f>SUM(T105:T106)</f>
        <v>0</v>
      </c>
      <c r="AR104" s="185" t="s">
        <v>79</v>
      </c>
      <c r="AT104" s="186" t="s">
        <v>70</v>
      </c>
      <c r="AU104" s="186" t="s">
        <v>71</v>
      </c>
      <c r="AY104" s="185" t="s">
        <v>151</v>
      </c>
      <c r="BK104" s="187">
        <f>SUM(BK105:BK106)</f>
        <v>0</v>
      </c>
    </row>
    <row r="105" spans="2:65" s="1" customFormat="1" ht="20.45" customHeight="1">
      <c r="B105" s="39"/>
      <c r="C105" s="191" t="s">
        <v>205</v>
      </c>
      <c r="D105" s="191" t="s">
        <v>153</v>
      </c>
      <c r="E105" s="192" t="s">
        <v>816</v>
      </c>
      <c r="F105" s="193" t="s">
        <v>1293</v>
      </c>
      <c r="G105" s="194" t="s">
        <v>1282</v>
      </c>
      <c r="H105" s="195">
        <v>8</v>
      </c>
      <c r="I105" s="196"/>
      <c r="J105" s="197">
        <f>ROUND(I105*H105,2)</f>
        <v>0</v>
      </c>
      <c r="K105" s="193" t="s">
        <v>21</v>
      </c>
      <c r="L105" s="59"/>
      <c r="M105" s="198" t="s">
        <v>21</v>
      </c>
      <c r="N105" s="199" t="s">
        <v>42</v>
      </c>
      <c r="O105" s="40"/>
      <c r="P105" s="200">
        <f>O105*H105</f>
        <v>0</v>
      </c>
      <c r="Q105" s="200">
        <v>0</v>
      </c>
      <c r="R105" s="200">
        <f>Q105*H105</f>
        <v>0</v>
      </c>
      <c r="S105" s="200">
        <v>0</v>
      </c>
      <c r="T105" s="201">
        <f>S105*H105</f>
        <v>0</v>
      </c>
      <c r="AR105" s="22" t="s">
        <v>158</v>
      </c>
      <c r="AT105" s="22" t="s">
        <v>153</v>
      </c>
      <c r="AU105" s="22" t="s">
        <v>79</v>
      </c>
      <c r="AY105" s="22" t="s">
        <v>151</v>
      </c>
      <c r="BE105" s="202">
        <f>IF(N105="základní",J105,0)</f>
        <v>0</v>
      </c>
      <c r="BF105" s="202">
        <f>IF(N105="snížená",J105,0)</f>
        <v>0</v>
      </c>
      <c r="BG105" s="202">
        <f>IF(N105="zákl. přenesená",J105,0)</f>
        <v>0</v>
      </c>
      <c r="BH105" s="202">
        <f>IF(N105="sníž. přenesená",J105,0)</f>
        <v>0</v>
      </c>
      <c r="BI105" s="202">
        <f>IF(N105="nulová",J105,0)</f>
        <v>0</v>
      </c>
      <c r="BJ105" s="22" t="s">
        <v>79</v>
      </c>
      <c r="BK105" s="202">
        <f>ROUND(I105*H105,2)</f>
        <v>0</v>
      </c>
      <c r="BL105" s="22" t="s">
        <v>158</v>
      </c>
      <c r="BM105" s="22" t="s">
        <v>250</v>
      </c>
    </row>
    <row r="106" spans="2:65" s="1" customFormat="1" ht="20.45" customHeight="1">
      <c r="B106" s="39"/>
      <c r="C106" s="191" t="s">
        <v>211</v>
      </c>
      <c r="D106" s="191" t="s">
        <v>153</v>
      </c>
      <c r="E106" s="192" t="s">
        <v>822</v>
      </c>
      <c r="F106" s="193" t="s">
        <v>1294</v>
      </c>
      <c r="G106" s="194" t="s">
        <v>1282</v>
      </c>
      <c r="H106" s="195">
        <v>16</v>
      </c>
      <c r="I106" s="196"/>
      <c r="J106" s="197">
        <f>ROUND(I106*H106,2)</f>
        <v>0</v>
      </c>
      <c r="K106" s="193" t="s">
        <v>21</v>
      </c>
      <c r="L106" s="59"/>
      <c r="M106" s="198" t="s">
        <v>21</v>
      </c>
      <c r="N106" s="199" t="s">
        <v>42</v>
      </c>
      <c r="O106" s="40"/>
      <c r="P106" s="200">
        <f>O106*H106</f>
        <v>0</v>
      </c>
      <c r="Q106" s="200">
        <v>0</v>
      </c>
      <c r="R106" s="200">
        <f>Q106*H106</f>
        <v>0</v>
      </c>
      <c r="S106" s="200">
        <v>0</v>
      </c>
      <c r="T106" s="201">
        <f>S106*H106</f>
        <v>0</v>
      </c>
      <c r="AR106" s="22" t="s">
        <v>158</v>
      </c>
      <c r="AT106" s="22" t="s">
        <v>153</v>
      </c>
      <c r="AU106" s="22" t="s">
        <v>79</v>
      </c>
      <c r="AY106" s="22" t="s">
        <v>151</v>
      </c>
      <c r="BE106" s="202">
        <f>IF(N106="základní",J106,0)</f>
        <v>0</v>
      </c>
      <c r="BF106" s="202">
        <f>IF(N106="snížená",J106,0)</f>
        <v>0</v>
      </c>
      <c r="BG106" s="202">
        <f>IF(N106="zákl. přenesená",J106,0)</f>
        <v>0</v>
      </c>
      <c r="BH106" s="202">
        <f>IF(N106="sníž. přenesená",J106,0)</f>
        <v>0</v>
      </c>
      <c r="BI106" s="202">
        <f>IF(N106="nulová",J106,0)</f>
        <v>0</v>
      </c>
      <c r="BJ106" s="22" t="s">
        <v>79</v>
      </c>
      <c r="BK106" s="202">
        <f>ROUND(I106*H106,2)</f>
        <v>0</v>
      </c>
      <c r="BL106" s="22" t="s">
        <v>158</v>
      </c>
      <c r="BM106" s="22" t="s">
        <v>264</v>
      </c>
    </row>
    <row r="107" spans="2:65" s="10" customFormat="1" ht="37.35" customHeight="1">
      <c r="B107" s="174"/>
      <c r="C107" s="175"/>
      <c r="D107" s="188" t="s">
        <v>70</v>
      </c>
      <c r="E107" s="252" t="s">
        <v>1295</v>
      </c>
      <c r="F107" s="252" t="s">
        <v>1296</v>
      </c>
      <c r="G107" s="175"/>
      <c r="H107" s="175"/>
      <c r="I107" s="178"/>
      <c r="J107" s="253">
        <f>BK107</f>
        <v>0</v>
      </c>
      <c r="K107" s="175"/>
      <c r="L107" s="180"/>
      <c r="M107" s="181"/>
      <c r="N107" s="182"/>
      <c r="O107" s="182"/>
      <c r="P107" s="183">
        <f>SUM(P108:P115)</f>
        <v>0</v>
      </c>
      <c r="Q107" s="182"/>
      <c r="R107" s="183">
        <f>SUM(R108:R115)</f>
        <v>0</v>
      </c>
      <c r="S107" s="182"/>
      <c r="T107" s="184">
        <f>SUM(T108:T115)</f>
        <v>0</v>
      </c>
      <c r="AR107" s="185" t="s">
        <v>79</v>
      </c>
      <c r="AT107" s="186" t="s">
        <v>70</v>
      </c>
      <c r="AU107" s="186" t="s">
        <v>71</v>
      </c>
      <c r="AY107" s="185" t="s">
        <v>151</v>
      </c>
      <c r="BK107" s="187">
        <f>SUM(BK108:BK115)</f>
        <v>0</v>
      </c>
    </row>
    <row r="108" spans="2:65" s="1" customFormat="1" ht="20.45" customHeight="1">
      <c r="B108" s="39"/>
      <c r="C108" s="191" t="s">
        <v>216</v>
      </c>
      <c r="D108" s="191" t="s">
        <v>153</v>
      </c>
      <c r="E108" s="192" t="s">
        <v>872</v>
      </c>
      <c r="F108" s="193" t="s">
        <v>1297</v>
      </c>
      <c r="G108" s="194" t="s">
        <v>1282</v>
      </c>
      <c r="H108" s="195">
        <v>8</v>
      </c>
      <c r="I108" s="196"/>
      <c r="J108" s="197">
        <f t="shared" ref="J108:J115" si="0">ROUND(I108*H108,2)</f>
        <v>0</v>
      </c>
      <c r="K108" s="193" t="s">
        <v>21</v>
      </c>
      <c r="L108" s="59"/>
      <c r="M108" s="198" t="s">
        <v>21</v>
      </c>
      <c r="N108" s="199" t="s">
        <v>42</v>
      </c>
      <c r="O108" s="40"/>
      <c r="P108" s="200">
        <f t="shared" ref="P108:P115" si="1">O108*H108</f>
        <v>0</v>
      </c>
      <c r="Q108" s="200">
        <v>0</v>
      </c>
      <c r="R108" s="200">
        <f t="shared" ref="R108:R115" si="2">Q108*H108</f>
        <v>0</v>
      </c>
      <c r="S108" s="200">
        <v>0</v>
      </c>
      <c r="T108" s="201">
        <f t="shared" ref="T108:T115" si="3">S108*H108</f>
        <v>0</v>
      </c>
      <c r="AR108" s="22" t="s">
        <v>158</v>
      </c>
      <c r="AT108" s="22" t="s">
        <v>153</v>
      </c>
      <c r="AU108" s="22" t="s">
        <v>79</v>
      </c>
      <c r="AY108" s="22" t="s">
        <v>151</v>
      </c>
      <c r="BE108" s="202">
        <f t="shared" ref="BE108:BE115" si="4">IF(N108="základní",J108,0)</f>
        <v>0</v>
      </c>
      <c r="BF108" s="202">
        <f t="shared" ref="BF108:BF115" si="5">IF(N108="snížená",J108,0)</f>
        <v>0</v>
      </c>
      <c r="BG108" s="202">
        <f t="shared" ref="BG108:BG115" si="6">IF(N108="zákl. přenesená",J108,0)</f>
        <v>0</v>
      </c>
      <c r="BH108" s="202">
        <f t="shared" ref="BH108:BH115" si="7">IF(N108="sníž. přenesená",J108,0)</f>
        <v>0</v>
      </c>
      <c r="BI108" s="202">
        <f t="shared" ref="BI108:BI115" si="8">IF(N108="nulová",J108,0)</f>
        <v>0</v>
      </c>
      <c r="BJ108" s="22" t="s">
        <v>79</v>
      </c>
      <c r="BK108" s="202">
        <f t="shared" ref="BK108:BK115" si="9">ROUND(I108*H108,2)</f>
        <v>0</v>
      </c>
      <c r="BL108" s="22" t="s">
        <v>158</v>
      </c>
      <c r="BM108" s="22" t="s">
        <v>278</v>
      </c>
    </row>
    <row r="109" spans="2:65" s="1" customFormat="1" ht="20.45" customHeight="1">
      <c r="B109" s="39"/>
      <c r="C109" s="191" t="s">
        <v>221</v>
      </c>
      <c r="D109" s="191" t="s">
        <v>153</v>
      </c>
      <c r="E109" s="192" t="s">
        <v>877</v>
      </c>
      <c r="F109" s="193" t="s">
        <v>1298</v>
      </c>
      <c r="G109" s="194" t="s">
        <v>1282</v>
      </c>
      <c r="H109" s="195">
        <v>20</v>
      </c>
      <c r="I109" s="196"/>
      <c r="J109" s="197">
        <f t="shared" si="0"/>
        <v>0</v>
      </c>
      <c r="K109" s="193" t="s">
        <v>21</v>
      </c>
      <c r="L109" s="59"/>
      <c r="M109" s="198" t="s">
        <v>21</v>
      </c>
      <c r="N109" s="199" t="s">
        <v>42</v>
      </c>
      <c r="O109" s="40"/>
      <c r="P109" s="200">
        <f t="shared" si="1"/>
        <v>0</v>
      </c>
      <c r="Q109" s="200">
        <v>0</v>
      </c>
      <c r="R109" s="200">
        <f t="shared" si="2"/>
        <v>0</v>
      </c>
      <c r="S109" s="200">
        <v>0</v>
      </c>
      <c r="T109" s="201">
        <f t="shared" si="3"/>
        <v>0</v>
      </c>
      <c r="AR109" s="22" t="s">
        <v>158</v>
      </c>
      <c r="AT109" s="22" t="s">
        <v>153</v>
      </c>
      <c r="AU109" s="22" t="s">
        <v>79</v>
      </c>
      <c r="AY109" s="22" t="s">
        <v>151</v>
      </c>
      <c r="BE109" s="202">
        <f t="shared" si="4"/>
        <v>0</v>
      </c>
      <c r="BF109" s="202">
        <f t="shared" si="5"/>
        <v>0</v>
      </c>
      <c r="BG109" s="202">
        <f t="shared" si="6"/>
        <v>0</v>
      </c>
      <c r="BH109" s="202">
        <f t="shared" si="7"/>
        <v>0</v>
      </c>
      <c r="BI109" s="202">
        <f t="shared" si="8"/>
        <v>0</v>
      </c>
      <c r="BJ109" s="22" t="s">
        <v>79</v>
      </c>
      <c r="BK109" s="202">
        <f t="shared" si="9"/>
        <v>0</v>
      </c>
      <c r="BL109" s="22" t="s">
        <v>158</v>
      </c>
      <c r="BM109" s="22" t="s">
        <v>290</v>
      </c>
    </row>
    <row r="110" spans="2:65" s="1" customFormat="1" ht="20.45" customHeight="1">
      <c r="B110" s="39"/>
      <c r="C110" s="191" t="s">
        <v>227</v>
      </c>
      <c r="D110" s="191" t="s">
        <v>153</v>
      </c>
      <c r="E110" s="192" t="s">
        <v>882</v>
      </c>
      <c r="F110" s="193" t="s">
        <v>1299</v>
      </c>
      <c r="G110" s="194" t="s">
        <v>1282</v>
      </c>
      <c r="H110" s="195">
        <v>4</v>
      </c>
      <c r="I110" s="196"/>
      <c r="J110" s="197">
        <f t="shared" si="0"/>
        <v>0</v>
      </c>
      <c r="K110" s="193" t="s">
        <v>21</v>
      </c>
      <c r="L110" s="59"/>
      <c r="M110" s="198" t="s">
        <v>21</v>
      </c>
      <c r="N110" s="199" t="s">
        <v>42</v>
      </c>
      <c r="O110" s="40"/>
      <c r="P110" s="200">
        <f t="shared" si="1"/>
        <v>0</v>
      </c>
      <c r="Q110" s="200">
        <v>0</v>
      </c>
      <c r="R110" s="200">
        <f t="shared" si="2"/>
        <v>0</v>
      </c>
      <c r="S110" s="200">
        <v>0</v>
      </c>
      <c r="T110" s="201">
        <f t="shared" si="3"/>
        <v>0</v>
      </c>
      <c r="AR110" s="22" t="s">
        <v>158</v>
      </c>
      <c r="AT110" s="22" t="s">
        <v>153</v>
      </c>
      <c r="AU110" s="22" t="s">
        <v>79</v>
      </c>
      <c r="AY110" s="22" t="s">
        <v>151</v>
      </c>
      <c r="BE110" s="202">
        <f t="shared" si="4"/>
        <v>0</v>
      </c>
      <c r="BF110" s="202">
        <f t="shared" si="5"/>
        <v>0</v>
      </c>
      <c r="BG110" s="202">
        <f t="shared" si="6"/>
        <v>0</v>
      </c>
      <c r="BH110" s="202">
        <f t="shared" si="7"/>
        <v>0</v>
      </c>
      <c r="BI110" s="202">
        <f t="shared" si="8"/>
        <v>0</v>
      </c>
      <c r="BJ110" s="22" t="s">
        <v>79</v>
      </c>
      <c r="BK110" s="202">
        <f t="shared" si="9"/>
        <v>0</v>
      </c>
      <c r="BL110" s="22" t="s">
        <v>158</v>
      </c>
      <c r="BM110" s="22" t="s">
        <v>299</v>
      </c>
    </row>
    <row r="111" spans="2:65" s="1" customFormat="1" ht="20.45" customHeight="1">
      <c r="B111" s="39"/>
      <c r="C111" s="191" t="s">
        <v>231</v>
      </c>
      <c r="D111" s="191" t="s">
        <v>153</v>
      </c>
      <c r="E111" s="192" t="s">
        <v>889</v>
      </c>
      <c r="F111" s="193" t="s">
        <v>1300</v>
      </c>
      <c r="G111" s="194" t="s">
        <v>1220</v>
      </c>
      <c r="H111" s="195">
        <v>1</v>
      </c>
      <c r="I111" s="196"/>
      <c r="J111" s="197">
        <f t="shared" si="0"/>
        <v>0</v>
      </c>
      <c r="K111" s="193" t="s">
        <v>21</v>
      </c>
      <c r="L111" s="59"/>
      <c r="M111" s="198" t="s">
        <v>21</v>
      </c>
      <c r="N111" s="199" t="s">
        <v>42</v>
      </c>
      <c r="O111" s="40"/>
      <c r="P111" s="200">
        <f t="shared" si="1"/>
        <v>0</v>
      </c>
      <c r="Q111" s="200">
        <v>0</v>
      </c>
      <c r="R111" s="200">
        <f t="shared" si="2"/>
        <v>0</v>
      </c>
      <c r="S111" s="200">
        <v>0</v>
      </c>
      <c r="T111" s="201">
        <f t="shared" si="3"/>
        <v>0</v>
      </c>
      <c r="AR111" s="22" t="s">
        <v>158</v>
      </c>
      <c r="AT111" s="22" t="s">
        <v>153</v>
      </c>
      <c r="AU111" s="22" t="s">
        <v>79</v>
      </c>
      <c r="AY111" s="22" t="s">
        <v>151</v>
      </c>
      <c r="BE111" s="202">
        <f t="shared" si="4"/>
        <v>0</v>
      </c>
      <c r="BF111" s="202">
        <f t="shared" si="5"/>
        <v>0</v>
      </c>
      <c r="BG111" s="202">
        <f t="shared" si="6"/>
        <v>0</v>
      </c>
      <c r="BH111" s="202">
        <f t="shared" si="7"/>
        <v>0</v>
      </c>
      <c r="BI111" s="202">
        <f t="shared" si="8"/>
        <v>0</v>
      </c>
      <c r="BJ111" s="22" t="s">
        <v>79</v>
      </c>
      <c r="BK111" s="202">
        <f t="shared" si="9"/>
        <v>0</v>
      </c>
      <c r="BL111" s="22" t="s">
        <v>158</v>
      </c>
      <c r="BM111" s="22" t="s">
        <v>310</v>
      </c>
    </row>
    <row r="112" spans="2:65" s="1" customFormat="1" ht="20.45" customHeight="1">
      <c r="B112" s="39"/>
      <c r="C112" s="191" t="s">
        <v>10</v>
      </c>
      <c r="D112" s="191" t="s">
        <v>153</v>
      </c>
      <c r="E112" s="192" t="s">
        <v>894</v>
      </c>
      <c r="F112" s="193" t="s">
        <v>1301</v>
      </c>
      <c r="G112" s="194" t="s">
        <v>1220</v>
      </c>
      <c r="H112" s="195">
        <v>1</v>
      </c>
      <c r="I112" s="196"/>
      <c r="J112" s="197">
        <f t="shared" si="0"/>
        <v>0</v>
      </c>
      <c r="K112" s="193" t="s">
        <v>21</v>
      </c>
      <c r="L112" s="59"/>
      <c r="M112" s="198" t="s">
        <v>21</v>
      </c>
      <c r="N112" s="199" t="s">
        <v>42</v>
      </c>
      <c r="O112" s="40"/>
      <c r="P112" s="200">
        <f t="shared" si="1"/>
        <v>0</v>
      </c>
      <c r="Q112" s="200">
        <v>0</v>
      </c>
      <c r="R112" s="200">
        <f t="shared" si="2"/>
        <v>0</v>
      </c>
      <c r="S112" s="200">
        <v>0</v>
      </c>
      <c r="T112" s="201">
        <f t="shared" si="3"/>
        <v>0</v>
      </c>
      <c r="AR112" s="22" t="s">
        <v>158</v>
      </c>
      <c r="AT112" s="22" t="s">
        <v>153</v>
      </c>
      <c r="AU112" s="22" t="s">
        <v>79</v>
      </c>
      <c r="AY112" s="22" t="s">
        <v>151</v>
      </c>
      <c r="BE112" s="202">
        <f t="shared" si="4"/>
        <v>0</v>
      </c>
      <c r="BF112" s="202">
        <f t="shared" si="5"/>
        <v>0</v>
      </c>
      <c r="BG112" s="202">
        <f t="shared" si="6"/>
        <v>0</v>
      </c>
      <c r="BH112" s="202">
        <f t="shared" si="7"/>
        <v>0</v>
      </c>
      <c r="BI112" s="202">
        <f t="shared" si="8"/>
        <v>0</v>
      </c>
      <c r="BJ112" s="22" t="s">
        <v>79</v>
      </c>
      <c r="BK112" s="202">
        <f t="shared" si="9"/>
        <v>0</v>
      </c>
      <c r="BL112" s="22" t="s">
        <v>158</v>
      </c>
      <c r="BM112" s="22" t="s">
        <v>323</v>
      </c>
    </row>
    <row r="113" spans="2:65" s="1" customFormat="1" ht="20.45" customHeight="1">
      <c r="B113" s="39"/>
      <c r="C113" s="191" t="s">
        <v>240</v>
      </c>
      <c r="D113" s="191" t="s">
        <v>153</v>
      </c>
      <c r="E113" s="192" t="s">
        <v>898</v>
      </c>
      <c r="F113" s="193" t="s">
        <v>1302</v>
      </c>
      <c r="G113" s="194" t="s">
        <v>1220</v>
      </c>
      <c r="H113" s="195">
        <v>1</v>
      </c>
      <c r="I113" s="196"/>
      <c r="J113" s="197">
        <f t="shared" si="0"/>
        <v>0</v>
      </c>
      <c r="K113" s="193" t="s">
        <v>21</v>
      </c>
      <c r="L113" s="59"/>
      <c r="M113" s="198" t="s">
        <v>21</v>
      </c>
      <c r="N113" s="199" t="s">
        <v>42</v>
      </c>
      <c r="O113" s="40"/>
      <c r="P113" s="200">
        <f t="shared" si="1"/>
        <v>0</v>
      </c>
      <c r="Q113" s="200">
        <v>0</v>
      </c>
      <c r="R113" s="200">
        <f t="shared" si="2"/>
        <v>0</v>
      </c>
      <c r="S113" s="200">
        <v>0</v>
      </c>
      <c r="T113" s="201">
        <f t="shared" si="3"/>
        <v>0</v>
      </c>
      <c r="AR113" s="22" t="s">
        <v>158</v>
      </c>
      <c r="AT113" s="22" t="s">
        <v>153</v>
      </c>
      <c r="AU113" s="22" t="s">
        <v>79</v>
      </c>
      <c r="AY113" s="22" t="s">
        <v>151</v>
      </c>
      <c r="BE113" s="202">
        <f t="shared" si="4"/>
        <v>0</v>
      </c>
      <c r="BF113" s="202">
        <f t="shared" si="5"/>
        <v>0</v>
      </c>
      <c r="BG113" s="202">
        <f t="shared" si="6"/>
        <v>0</v>
      </c>
      <c r="BH113" s="202">
        <f t="shared" si="7"/>
        <v>0</v>
      </c>
      <c r="BI113" s="202">
        <f t="shared" si="8"/>
        <v>0</v>
      </c>
      <c r="BJ113" s="22" t="s">
        <v>79</v>
      </c>
      <c r="BK113" s="202">
        <f t="shared" si="9"/>
        <v>0</v>
      </c>
      <c r="BL113" s="22" t="s">
        <v>158</v>
      </c>
      <c r="BM113" s="22" t="s">
        <v>333</v>
      </c>
    </row>
    <row r="114" spans="2:65" s="1" customFormat="1" ht="20.45" customHeight="1">
      <c r="B114" s="39"/>
      <c r="C114" s="191" t="s">
        <v>246</v>
      </c>
      <c r="D114" s="191" t="s">
        <v>153</v>
      </c>
      <c r="E114" s="192" t="s">
        <v>902</v>
      </c>
      <c r="F114" s="193" t="s">
        <v>1303</v>
      </c>
      <c r="G114" s="194" t="s">
        <v>1220</v>
      </c>
      <c r="H114" s="195">
        <v>2</v>
      </c>
      <c r="I114" s="196"/>
      <c r="J114" s="197">
        <f t="shared" si="0"/>
        <v>0</v>
      </c>
      <c r="K114" s="193" t="s">
        <v>21</v>
      </c>
      <c r="L114" s="59"/>
      <c r="M114" s="198" t="s">
        <v>21</v>
      </c>
      <c r="N114" s="199" t="s">
        <v>42</v>
      </c>
      <c r="O114" s="40"/>
      <c r="P114" s="200">
        <f t="shared" si="1"/>
        <v>0</v>
      </c>
      <c r="Q114" s="200">
        <v>0</v>
      </c>
      <c r="R114" s="200">
        <f t="shared" si="2"/>
        <v>0</v>
      </c>
      <c r="S114" s="200">
        <v>0</v>
      </c>
      <c r="T114" s="201">
        <f t="shared" si="3"/>
        <v>0</v>
      </c>
      <c r="AR114" s="22" t="s">
        <v>158</v>
      </c>
      <c r="AT114" s="22" t="s">
        <v>153</v>
      </c>
      <c r="AU114" s="22" t="s">
        <v>79</v>
      </c>
      <c r="AY114" s="22" t="s">
        <v>151</v>
      </c>
      <c r="BE114" s="202">
        <f t="shared" si="4"/>
        <v>0</v>
      </c>
      <c r="BF114" s="202">
        <f t="shared" si="5"/>
        <v>0</v>
      </c>
      <c r="BG114" s="202">
        <f t="shared" si="6"/>
        <v>0</v>
      </c>
      <c r="BH114" s="202">
        <f t="shared" si="7"/>
        <v>0</v>
      </c>
      <c r="BI114" s="202">
        <f t="shared" si="8"/>
        <v>0</v>
      </c>
      <c r="BJ114" s="22" t="s">
        <v>79</v>
      </c>
      <c r="BK114" s="202">
        <f t="shared" si="9"/>
        <v>0</v>
      </c>
      <c r="BL114" s="22" t="s">
        <v>158</v>
      </c>
      <c r="BM114" s="22" t="s">
        <v>341</v>
      </c>
    </row>
    <row r="115" spans="2:65" s="1" customFormat="1" ht="20.45" customHeight="1">
      <c r="B115" s="39"/>
      <c r="C115" s="191" t="s">
        <v>250</v>
      </c>
      <c r="D115" s="191" t="s">
        <v>153</v>
      </c>
      <c r="E115" s="192" t="s">
        <v>908</v>
      </c>
      <c r="F115" s="193" t="s">
        <v>1304</v>
      </c>
      <c r="G115" s="194" t="s">
        <v>1220</v>
      </c>
      <c r="H115" s="195">
        <v>2</v>
      </c>
      <c r="I115" s="196"/>
      <c r="J115" s="197">
        <f t="shared" si="0"/>
        <v>0</v>
      </c>
      <c r="K115" s="193" t="s">
        <v>21</v>
      </c>
      <c r="L115" s="59"/>
      <c r="M115" s="198" t="s">
        <v>21</v>
      </c>
      <c r="N115" s="199" t="s">
        <v>42</v>
      </c>
      <c r="O115" s="40"/>
      <c r="P115" s="200">
        <f t="shared" si="1"/>
        <v>0</v>
      </c>
      <c r="Q115" s="200">
        <v>0</v>
      </c>
      <c r="R115" s="200">
        <f t="shared" si="2"/>
        <v>0</v>
      </c>
      <c r="S115" s="200">
        <v>0</v>
      </c>
      <c r="T115" s="201">
        <f t="shared" si="3"/>
        <v>0</v>
      </c>
      <c r="AR115" s="22" t="s">
        <v>158</v>
      </c>
      <c r="AT115" s="22" t="s">
        <v>153</v>
      </c>
      <c r="AU115" s="22" t="s">
        <v>79</v>
      </c>
      <c r="AY115" s="22" t="s">
        <v>151</v>
      </c>
      <c r="BE115" s="202">
        <f t="shared" si="4"/>
        <v>0</v>
      </c>
      <c r="BF115" s="202">
        <f t="shared" si="5"/>
        <v>0</v>
      </c>
      <c r="BG115" s="202">
        <f t="shared" si="6"/>
        <v>0</v>
      </c>
      <c r="BH115" s="202">
        <f t="shared" si="7"/>
        <v>0</v>
      </c>
      <c r="BI115" s="202">
        <f t="shared" si="8"/>
        <v>0</v>
      </c>
      <c r="BJ115" s="22" t="s">
        <v>79</v>
      </c>
      <c r="BK115" s="202">
        <f t="shared" si="9"/>
        <v>0</v>
      </c>
      <c r="BL115" s="22" t="s">
        <v>158</v>
      </c>
      <c r="BM115" s="22" t="s">
        <v>353</v>
      </c>
    </row>
    <row r="116" spans="2:65" s="10" customFormat="1" ht="37.35" customHeight="1">
      <c r="B116" s="174"/>
      <c r="C116" s="175"/>
      <c r="D116" s="188" t="s">
        <v>70</v>
      </c>
      <c r="E116" s="252" t="s">
        <v>1305</v>
      </c>
      <c r="F116" s="252" t="s">
        <v>1306</v>
      </c>
      <c r="G116" s="175"/>
      <c r="H116" s="175"/>
      <c r="I116" s="178"/>
      <c r="J116" s="253">
        <f>BK116</f>
        <v>0</v>
      </c>
      <c r="K116" s="175"/>
      <c r="L116" s="180"/>
      <c r="M116" s="181"/>
      <c r="N116" s="182"/>
      <c r="O116" s="182"/>
      <c r="P116" s="183">
        <f>SUM(P117:P120)</f>
        <v>0</v>
      </c>
      <c r="Q116" s="182"/>
      <c r="R116" s="183">
        <f>SUM(R117:R120)</f>
        <v>0</v>
      </c>
      <c r="S116" s="182"/>
      <c r="T116" s="184">
        <f>SUM(T117:T120)</f>
        <v>0</v>
      </c>
      <c r="AR116" s="185" t="s">
        <v>79</v>
      </c>
      <c r="AT116" s="186" t="s">
        <v>70</v>
      </c>
      <c r="AU116" s="186" t="s">
        <v>71</v>
      </c>
      <c r="AY116" s="185" t="s">
        <v>151</v>
      </c>
      <c r="BK116" s="187">
        <f>SUM(BK117:BK120)</f>
        <v>0</v>
      </c>
    </row>
    <row r="117" spans="2:65" s="1" customFormat="1" ht="20.45" customHeight="1">
      <c r="B117" s="39"/>
      <c r="C117" s="191" t="s">
        <v>255</v>
      </c>
      <c r="D117" s="191" t="s">
        <v>153</v>
      </c>
      <c r="E117" s="192" t="s">
        <v>922</v>
      </c>
      <c r="F117" s="193" t="s">
        <v>1307</v>
      </c>
      <c r="G117" s="194" t="s">
        <v>1220</v>
      </c>
      <c r="H117" s="195">
        <v>4</v>
      </c>
      <c r="I117" s="196"/>
      <c r="J117" s="197">
        <f>ROUND(I117*H117,2)</f>
        <v>0</v>
      </c>
      <c r="K117" s="193" t="s">
        <v>21</v>
      </c>
      <c r="L117" s="59"/>
      <c r="M117" s="198" t="s">
        <v>21</v>
      </c>
      <c r="N117" s="199" t="s">
        <v>42</v>
      </c>
      <c r="O117" s="40"/>
      <c r="P117" s="200">
        <f>O117*H117</f>
        <v>0</v>
      </c>
      <c r="Q117" s="200">
        <v>0</v>
      </c>
      <c r="R117" s="200">
        <f>Q117*H117</f>
        <v>0</v>
      </c>
      <c r="S117" s="200">
        <v>0</v>
      </c>
      <c r="T117" s="201">
        <f>S117*H117</f>
        <v>0</v>
      </c>
      <c r="AR117" s="22" t="s">
        <v>158</v>
      </c>
      <c r="AT117" s="22" t="s">
        <v>153</v>
      </c>
      <c r="AU117" s="22" t="s">
        <v>79</v>
      </c>
      <c r="AY117" s="22" t="s">
        <v>151</v>
      </c>
      <c r="BE117" s="202">
        <f>IF(N117="základní",J117,0)</f>
        <v>0</v>
      </c>
      <c r="BF117" s="202">
        <f>IF(N117="snížená",J117,0)</f>
        <v>0</v>
      </c>
      <c r="BG117" s="202">
        <f>IF(N117="zákl. přenesená",J117,0)</f>
        <v>0</v>
      </c>
      <c r="BH117" s="202">
        <f>IF(N117="sníž. přenesená",J117,0)</f>
        <v>0</v>
      </c>
      <c r="BI117" s="202">
        <f>IF(N117="nulová",J117,0)</f>
        <v>0</v>
      </c>
      <c r="BJ117" s="22" t="s">
        <v>79</v>
      </c>
      <c r="BK117" s="202">
        <f>ROUND(I117*H117,2)</f>
        <v>0</v>
      </c>
      <c r="BL117" s="22" t="s">
        <v>158</v>
      </c>
      <c r="BM117" s="22" t="s">
        <v>368</v>
      </c>
    </row>
    <row r="118" spans="2:65" s="1" customFormat="1" ht="20.45" customHeight="1">
      <c r="B118" s="39"/>
      <c r="C118" s="191" t="s">
        <v>264</v>
      </c>
      <c r="D118" s="191" t="s">
        <v>153</v>
      </c>
      <c r="E118" s="192" t="s">
        <v>926</v>
      </c>
      <c r="F118" s="193" t="s">
        <v>1308</v>
      </c>
      <c r="G118" s="194" t="s">
        <v>1309</v>
      </c>
      <c r="H118" s="195">
        <v>1</v>
      </c>
      <c r="I118" s="196"/>
      <c r="J118" s="197">
        <f>ROUND(I118*H118,2)</f>
        <v>0</v>
      </c>
      <c r="K118" s="193" t="s">
        <v>21</v>
      </c>
      <c r="L118" s="59"/>
      <c r="M118" s="198" t="s">
        <v>21</v>
      </c>
      <c r="N118" s="199" t="s">
        <v>42</v>
      </c>
      <c r="O118" s="40"/>
      <c r="P118" s="200">
        <f>O118*H118</f>
        <v>0</v>
      </c>
      <c r="Q118" s="200">
        <v>0</v>
      </c>
      <c r="R118" s="200">
        <f>Q118*H118</f>
        <v>0</v>
      </c>
      <c r="S118" s="200">
        <v>0</v>
      </c>
      <c r="T118" s="201">
        <f>S118*H118</f>
        <v>0</v>
      </c>
      <c r="AR118" s="22" t="s">
        <v>158</v>
      </c>
      <c r="AT118" s="22" t="s">
        <v>153</v>
      </c>
      <c r="AU118" s="22" t="s">
        <v>79</v>
      </c>
      <c r="AY118" s="22" t="s">
        <v>151</v>
      </c>
      <c r="BE118" s="202">
        <f>IF(N118="základní",J118,0)</f>
        <v>0</v>
      </c>
      <c r="BF118" s="202">
        <f>IF(N118="snížená",J118,0)</f>
        <v>0</v>
      </c>
      <c r="BG118" s="202">
        <f>IF(N118="zákl. přenesená",J118,0)</f>
        <v>0</v>
      </c>
      <c r="BH118" s="202">
        <f>IF(N118="sníž. přenesená",J118,0)</f>
        <v>0</v>
      </c>
      <c r="BI118" s="202">
        <f>IF(N118="nulová",J118,0)</f>
        <v>0</v>
      </c>
      <c r="BJ118" s="22" t="s">
        <v>79</v>
      </c>
      <c r="BK118" s="202">
        <f>ROUND(I118*H118,2)</f>
        <v>0</v>
      </c>
      <c r="BL118" s="22" t="s">
        <v>158</v>
      </c>
      <c r="BM118" s="22" t="s">
        <v>380</v>
      </c>
    </row>
    <row r="119" spans="2:65" s="1" customFormat="1" ht="20.45" customHeight="1">
      <c r="B119" s="39"/>
      <c r="C119" s="191" t="s">
        <v>9</v>
      </c>
      <c r="D119" s="191" t="s">
        <v>153</v>
      </c>
      <c r="E119" s="192" t="s">
        <v>930</v>
      </c>
      <c r="F119" s="193" t="s">
        <v>1310</v>
      </c>
      <c r="G119" s="194" t="s">
        <v>1309</v>
      </c>
      <c r="H119" s="195">
        <v>1</v>
      </c>
      <c r="I119" s="196"/>
      <c r="J119" s="197">
        <f>ROUND(I119*H119,2)</f>
        <v>0</v>
      </c>
      <c r="K119" s="193" t="s">
        <v>21</v>
      </c>
      <c r="L119" s="59"/>
      <c r="M119" s="198" t="s">
        <v>21</v>
      </c>
      <c r="N119" s="199" t="s">
        <v>42</v>
      </c>
      <c r="O119" s="40"/>
      <c r="P119" s="200">
        <f>O119*H119</f>
        <v>0</v>
      </c>
      <c r="Q119" s="200">
        <v>0</v>
      </c>
      <c r="R119" s="200">
        <f>Q119*H119</f>
        <v>0</v>
      </c>
      <c r="S119" s="200">
        <v>0</v>
      </c>
      <c r="T119" s="201">
        <f>S119*H119</f>
        <v>0</v>
      </c>
      <c r="AR119" s="22" t="s">
        <v>158</v>
      </c>
      <c r="AT119" s="22" t="s">
        <v>153</v>
      </c>
      <c r="AU119" s="22" t="s">
        <v>79</v>
      </c>
      <c r="AY119" s="22" t="s">
        <v>151</v>
      </c>
      <c r="BE119" s="202">
        <f>IF(N119="základní",J119,0)</f>
        <v>0</v>
      </c>
      <c r="BF119" s="202">
        <f>IF(N119="snížená",J119,0)</f>
        <v>0</v>
      </c>
      <c r="BG119" s="202">
        <f>IF(N119="zákl. přenesená",J119,0)</f>
        <v>0</v>
      </c>
      <c r="BH119" s="202">
        <f>IF(N119="sníž. přenesená",J119,0)</f>
        <v>0</v>
      </c>
      <c r="BI119" s="202">
        <f>IF(N119="nulová",J119,0)</f>
        <v>0</v>
      </c>
      <c r="BJ119" s="22" t="s">
        <v>79</v>
      </c>
      <c r="BK119" s="202">
        <f>ROUND(I119*H119,2)</f>
        <v>0</v>
      </c>
      <c r="BL119" s="22" t="s">
        <v>158</v>
      </c>
      <c r="BM119" s="22" t="s">
        <v>391</v>
      </c>
    </row>
    <row r="120" spans="2:65" s="1" customFormat="1" ht="20.45" customHeight="1">
      <c r="B120" s="39"/>
      <c r="C120" s="191" t="s">
        <v>278</v>
      </c>
      <c r="D120" s="191" t="s">
        <v>153</v>
      </c>
      <c r="E120" s="192" t="s">
        <v>934</v>
      </c>
      <c r="F120" s="193" t="s">
        <v>1311</v>
      </c>
      <c r="G120" s="194" t="s">
        <v>1312</v>
      </c>
      <c r="H120" s="195">
        <v>4</v>
      </c>
      <c r="I120" s="196"/>
      <c r="J120" s="197">
        <f>ROUND(I120*H120,2)</f>
        <v>0</v>
      </c>
      <c r="K120" s="193" t="s">
        <v>21</v>
      </c>
      <c r="L120" s="59"/>
      <c r="M120" s="198" t="s">
        <v>21</v>
      </c>
      <c r="N120" s="247" t="s">
        <v>42</v>
      </c>
      <c r="O120" s="248"/>
      <c r="P120" s="249">
        <f>O120*H120</f>
        <v>0</v>
      </c>
      <c r="Q120" s="249">
        <v>0</v>
      </c>
      <c r="R120" s="249">
        <f>Q120*H120</f>
        <v>0</v>
      </c>
      <c r="S120" s="249">
        <v>0</v>
      </c>
      <c r="T120" s="250">
        <f>S120*H120</f>
        <v>0</v>
      </c>
      <c r="AR120" s="22" t="s">
        <v>158</v>
      </c>
      <c r="AT120" s="22" t="s">
        <v>153</v>
      </c>
      <c r="AU120" s="22" t="s">
        <v>79</v>
      </c>
      <c r="AY120" s="22" t="s">
        <v>151</v>
      </c>
      <c r="BE120" s="202">
        <f>IF(N120="základní",J120,0)</f>
        <v>0</v>
      </c>
      <c r="BF120" s="202">
        <f>IF(N120="snížená",J120,0)</f>
        <v>0</v>
      </c>
      <c r="BG120" s="202">
        <f>IF(N120="zákl. přenesená",J120,0)</f>
        <v>0</v>
      </c>
      <c r="BH120" s="202">
        <f>IF(N120="sníž. přenesená",J120,0)</f>
        <v>0</v>
      </c>
      <c r="BI120" s="202">
        <f>IF(N120="nulová",J120,0)</f>
        <v>0</v>
      </c>
      <c r="BJ120" s="22" t="s">
        <v>79</v>
      </c>
      <c r="BK120" s="202">
        <f>ROUND(I120*H120,2)</f>
        <v>0</v>
      </c>
      <c r="BL120" s="22" t="s">
        <v>158</v>
      </c>
      <c r="BM120" s="22" t="s">
        <v>402</v>
      </c>
    </row>
    <row r="121" spans="2:65" s="1" customFormat="1" ht="6.95" customHeight="1">
      <c r="B121" s="54"/>
      <c r="C121" s="55"/>
      <c r="D121" s="55"/>
      <c r="E121" s="55"/>
      <c r="F121" s="55"/>
      <c r="G121" s="55"/>
      <c r="H121" s="55"/>
      <c r="I121" s="137"/>
      <c r="J121" s="55"/>
      <c r="K121" s="55"/>
      <c r="L121" s="59"/>
    </row>
  </sheetData>
  <sheetProtection algorithmName="SHA-512" hashValue="uui/a9M0I5v8wfxyJlKo0aLguqBuZwBC5co1uGqGkhTEoO/NOR0EIcSsAQz/pGvUoAYZMPWNZd1u/oZftogwYg==" saltValue="TJEoT+FsNo1ioGaf7OqvXg==" spinCount="100000" sheet="1" objects="1" scenarios="1" formatCells="0" formatColumns="0" formatRows="0" sort="0" autoFilter="0"/>
  <autoFilter ref="C86:K120"/>
  <mergeCells count="9">
    <mergeCell ref="E77:H77"/>
    <mergeCell ref="E79:H79"/>
    <mergeCell ref="G1:H1"/>
    <mergeCell ref="L2:V2"/>
    <mergeCell ref="E7:H7"/>
    <mergeCell ref="E9:H9"/>
    <mergeCell ref="E24:H24"/>
    <mergeCell ref="E45:H45"/>
    <mergeCell ref="E47:H47"/>
  </mergeCells>
  <hyperlinks>
    <hyperlink ref="F1:G1" location="C2" display="1) Krycí list soupisu"/>
    <hyperlink ref="G1:H1" location="C54" display="2) Rekapitulace"/>
    <hyperlink ref="J1" location="C86"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r:id="rId1"/>
  <headerFooter>
    <oddFooter>&amp;CStrana &amp;P z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177"/>
  <sheetViews>
    <sheetView showGridLines="0" workbookViewId="0">
      <pane ySplit="1" topLeftCell="A2" activePane="bottomLeft" state="frozen"/>
      <selection pane="bottomLeft"/>
    </sheetView>
  </sheetViews>
  <sheetFormatPr defaultRowHeight="13.5"/>
  <cols>
    <col min="1" max="1" width="7.1640625" customWidth="1"/>
    <col min="2" max="2" width="1.5" customWidth="1"/>
    <col min="3" max="3" width="3.5" customWidth="1"/>
    <col min="4" max="4" width="3.6640625" customWidth="1"/>
    <col min="5" max="5" width="14.6640625" customWidth="1"/>
    <col min="6" max="6" width="64.33203125" customWidth="1"/>
    <col min="7" max="7" width="7.5" customWidth="1"/>
    <col min="8" max="8" width="9.5" customWidth="1"/>
    <col min="9" max="9" width="10.83203125" style="109" customWidth="1"/>
    <col min="10" max="10" width="20.1640625" customWidth="1"/>
    <col min="11" max="11" width="13.33203125" customWidth="1"/>
    <col min="13" max="18" width="9.1640625" hidden="1"/>
    <col min="19" max="19" width="7" hidden="1" customWidth="1"/>
    <col min="20" max="20" width="25.5" hidden="1" customWidth="1"/>
    <col min="21" max="21" width="14" hidden="1" customWidth="1"/>
    <col min="22" max="22" width="10.5" customWidth="1"/>
    <col min="23" max="23" width="14" customWidth="1"/>
    <col min="24" max="24" width="10.5" customWidth="1"/>
    <col min="25" max="25" width="12.83203125" customWidth="1"/>
    <col min="26" max="26" width="9.5" customWidth="1"/>
    <col min="27" max="27" width="12.83203125" customWidth="1"/>
    <col min="28" max="28" width="14" customWidth="1"/>
    <col min="29" max="29" width="9.5" customWidth="1"/>
    <col min="30" max="30" width="12.83203125" customWidth="1"/>
    <col min="31" max="31" width="14" customWidth="1"/>
    <col min="44" max="65" width="9.1640625" hidden="1"/>
  </cols>
  <sheetData>
    <row r="1" spans="1:70" ht="21.75" customHeight="1">
      <c r="A1" s="19"/>
      <c r="B1" s="110"/>
      <c r="C1" s="110"/>
      <c r="D1" s="111" t="s">
        <v>1</v>
      </c>
      <c r="E1" s="110"/>
      <c r="F1" s="112" t="s">
        <v>97</v>
      </c>
      <c r="G1" s="376" t="s">
        <v>98</v>
      </c>
      <c r="H1" s="376"/>
      <c r="I1" s="113"/>
      <c r="J1" s="112" t="s">
        <v>99</v>
      </c>
      <c r="K1" s="111" t="s">
        <v>100</v>
      </c>
      <c r="L1" s="112" t="s">
        <v>101</v>
      </c>
      <c r="M1" s="112"/>
      <c r="N1" s="112"/>
      <c r="O1" s="112"/>
      <c r="P1" s="112"/>
      <c r="Q1" s="112"/>
      <c r="R1" s="112"/>
      <c r="S1" s="112"/>
      <c r="T1" s="112"/>
      <c r="U1" s="18"/>
      <c r="V1" s="18"/>
      <c r="W1" s="19"/>
      <c r="X1" s="19"/>
      <c r="Y1" s="19"/>
      <c r="Z1" s="19"/>
      <c r="AA1" s="19"/>
      <c r="AB1" s="19"/>
      <c r="AC1" s="19"/>
      <c r="AD1" s="19"/>
      <c r="AE1" s="19"/>
      <c r="AF1" s="19"/>
      <c r="AG1" s="19"/>
      <c r="AH1" s="19"/>
      <c r="AI1" s="19"/>
      <c r="AJ1" s="19"/>
      <c r="AK1" s="19"/>
      <c r="AL1" s="19"/>
      <c r="AM1" s="19"/>
      <c r="AN1" s="19"/>
      <c r="AO1" s="19"/>
      <c r="AP1" s="19"/>
      <c r="AQ1" s="19"/>
      <c r="AR1" s="19"/>
      <c r="AS1" s="19"/>
      <c r="AT1" s="19"/>
      <c r="AU1" s="19"/>
      <c r="AV1" s="19"/>
      <c r="AW1" s="19"/>
      <c r="AX1" s="19"/>
      <c r="AY1" s="19"/>
      <c r="AZ1" s="19"/>
      <c r="BA1" s="19"/>
      <c r="BB1" s="19"/>
      <c r="BC1" s="19"/>
      <c r="BD1" s="19"/>
      <c r="BE1" s="19"/>
      <c r="BF1" s="19"/>
      <c r="BG1" s="19"/>
      <c r="BH1" s="19"/>
      <c r="BI1" s="19"/>
      <c r="BJ1" s="19"/>
      <c r="BK1" s="19"/>
      <c r="BL1" s="19"/>
      <c r="BM1" s="19"/>
      <c r="BN1" s="19"/>
      <c r="BO1" s="19"/>
      <c r="BP1" s="19"/>
      <c r="BQ1" s="19"/>
      <c r="BR1" s="19"/>
    </row>
    <row r="2" spans="1:70" ht="36.950000000000003" customHeight="1">
      <c r="L2" s="337"/>
      <c r="M2" s="337"/>
      <c r="N2" s="337"/>
      <c r="O2" s="337"/>
      <c r="P2" s="337"/>
      <c r="Q2" s="337"/>
      <c r="R2" s="337"/>
      <c r="S2" s="337"/>
      <c r="T2" s="337"/>
      <c r="U2" s="337"/>
      <c r="V2" s="337"/>
      <c r="AT2" s="22" t="s">
        <v>90</v>
      </c>
    </row>
    <row r="3" spans="1:70" ht="6.95" customHeight="1">
      <c r="B3" s="23"/>
      <c r="C3" s="24"/>
      <c r="D3" s="24"/>
      <c r="E3" s="24"/>
      <c r="F3" s="24"/>
      <c r="G3" s="24"/>
      <c r="H3" s="24"/>
      <c r="I3" s="114"/>
      <c r="J3" s="24"/>
      <c r="K3" s="25"/>
      <c r="AT3" s="22" t="s">
        <v>81</v>
      </c>
    </row>
    <row r="4" spans="1:70" ht="36.950000000000003" customHeight="1">
      <c r="B4" s="26"/>
      <c r="C4" s="27"/>
      <c r="D4" s="28" t="s">
        <v>102</v>
      </c>
      <c r="E4" s="27"/>
      <c r="F4" s="27"/>
      <c r="G4" s="27"/>
      <c r="H4" s="27"/>
      <c r="I4" s="115"/>
      <c r="J4" s="27"/>
      <c r="K4" s="29"/>
      <c r="M4" s="30" t="s">
        <v>12</v>
      </c>
      <c r="AT4" s="22" t="s">
        <v>6</v>
      </c>
    </row>
    <row r="5" spans="1:70" ht="6.95" customHeight="1">
      <c r="B5" s="26"/>
      <c r="C5" s="27"/>
      <c r="D5" s="27"/>
      <c r="E5" s="27"/>
      <c r="F5" s="27"/>
      <c r="G5" s="27"/>
      <c r="H5" s="27"/>
      <c r="I5" s="115"/>
      <c r="J5" s="27"/>
      <c r="K5" s="29"/>
    </row>
    <row r="6" spans="1:70" ht="15">
      <c r="B6" s="26"/>
      <c r="C6" s="27"/>
      <c r="D6" s="35" t="s">
        <v>18</v>
      </c>
      <c r="E6" s="27"/>
      <c r="F6" s="27"/>
      <c r="G6" s="27"/>
      <c r="H6" s="27"/>
      <c r="I6" s="115"/>
      <c r="J6" s="27"/>
      <c r="K6" s="29"/>
    </row>
    <row r="7" spans="1:70" ht="20.45" customHeight="1">
      <c r="B7" s="26"/>
      <c r="C7" s="27"/>
      <c r="D7" s="27"/>
      <c r="E7" s="377" t="str">
        <f>'Rekapitulace stavby'!K6</f>
        <v>Bezbariérové úpravy MěÚ Mimoň č.p. 181</v>
      </c>
      <c r="F7" s="378"/>
      <c r="G7" s="378"/>
      <c r="H7" s="378"/>
      <c r="I7" s="115"/>
      <c r="J7" s="27"/>
      <c r="K7" s="29"/>
    </row>
    <row r="8" spans="1:70" s="1" customFormat="1" ht="15">
      <c r="B8" s="39"/>
      <c r="C8" s="40"/>
      <c r="D8" s="35" t="s">
        <v>103</v>
      </c>
      <c r="E8" s="40"/>
      <c r="F8" s="40"/>
      <c r="G8" s="40"/>
      <c r="H8" s="40"/>
      <c r="I8" s="116"/>
      <c r="J8" s="40"/>
      <c r="K8" s="43"/>
    </row>
    <row r="9" spans="1:70" s="1" customFormat="1" ht="36.950000000000003" customHeight="1">
      <c r="B9" s="39"/>
      <c r="C9" s="40"/>
      <c r="D9" s="40"/>
      <c r="E9" s="379" t="s">
        <v>1313</v>
      </c>
      <c r="F9" s="380"/>
      <c r="G9" s="380"/>
      <c r="H9" s="380"/>
      <c r="I9" s="116"/>
      <c r="J9" s="40"/>
      <c r="K9" s="43"/>
    </row>
    <row r="10" spans="1:70" s="1" customFormat="1">
      <c r="B10" s="39"/>
      <c r="C10" s="40"/>
      <c r="D10" s="40"/>
      <c r="E10" s="40"/>
      <c r="F10" s="40"/>
      <c r="G10" s="40"/>
      <c r="H10" s="40"/>
      <c r="I10" s="116"/>
      <c r="J10" s="40"/>
      <c r="K10" s="43"/>
    </row>
    <row r="11" spans="1:70" s="1" customFormat="1" ht="14.45" customHeight="1">
      <c r="B11" s="39"/>
      <c r="C11" s="40"/>
      <c r="D11" s="35" t="s">
        <v>20</v>
      </c>
      <c r="E11" s="40"/>
      <c r="F11" s="33" t="s">
        <v>21</v>
      </c>
      <c r="G11" s="40"/>
      <c r="H11" s="40"/>
      <c r="I11" s="117" t="s">
        <v>22</v>
      </c>
      <c r="J11" s="33" t="s">
        <v>21</v>
      </c>
      <c r="K11" s="43"/>
    </row>
    <row r="12" spans="1:70" s="1" customFormat="1" ht="14.45" customHeight="1">
      <c r="B12" s="39"/>
      <c r="C12" s="40"/>
      <c r="D12" s="35" t="s">
        <v>23</v>
      </c>
      <c r="E12" s="40"/>
      <c r="F12" s="33" t="s">
        <v>24</v>
      </c>
      <c r="G12" s="40"/>
      <c r="H12" s="40"/>
      <c r="I12" s="117" t="s">
        <v>25</v>
      </c>
      <c r="J12" s="118" t="str">
        <f>'Rekapitulace stavby'!AN8</f>
        <v>6. 4. 2017</v>
      </c>
      <c r="K12" s="43"/>
    </row>
    <row r="13" spans="1:70" s="1" customFormat="1" ht="10.9" customHeight="1">
      <c r="B13" s="39"/>
      <c r="C13" s="40"/>
      <c r="D13" s="40"/>
      <c r="E13" s="40"/>
      <c r="F13" s="40"/>
      <c r="G13" s="40"/>
      <c r="H13" s="40"/>
      <c r="I13" s="116"/>
      <c r="J13" s="40"/>
      <c r="K13" s="43"/>
    </row>
    <row r="14" spans="1:70" s="1" customFormat="1" ht="14.45" customHeight="1">
      <c r="B14" s="39"/>
      <c r="C14" s="40"/>
      <c r="D14" s="35" t="s">
        <v>27</v>
      </c>
      <c r="E14" s="40"/>
      <c r="F14" s="40"/>
      <c r="G14" s="40"/>
      <c r="H14" s="40"/>
      <c r="I14" s="117" t="s">
        <v>28</v>
      </c>
      <c r="J14" s="33" t="str">
        <f>IF('Rekapitulace stavby'!AN10="","",'Rekapitulace stavby'!AN10)</f>
        <v/>
      </c>
      <c r="K14" s="43"/>
    </row>
    <row r="15" spans="1:70" s="1" customFormat="1" ht="18" customHeight="1">
      <c r="B15" s="39"/>
      <c r="C15" s="40"/>
      <c r="D15" s="40"/>
      <c r="E15" s="33" t="str">
        <f>IF('Rekapitulace stavby'!E11="","",'Rekapitulace stavby'!E11)</f>
        <v>Město Mimoň</v>
      </c>
      <c r="F15" s="40"/>
      <c r="G15" s="40"/>
      <c r="H15" s="40"/>
      <c r="I15" s="117" t="s">
        <v>30</v>
      </c>
      <c r="J15" s="33" t="str">
        <f>IF('Rekapitulace stavby'!AN11="","",'Rekapitulace stavby'!AN11)</f>
        <v/>
      </c>
      <c r="K15" s="43"/>
    </row>
    <row r="16" spans="1:70" s="1" customFormat="1" ht="6.95" customHeight="1">
      <c r="B16" s="39"/>
      <c r="C16" s="40"/>
      <c r="D16" s="40"/>
      <c r="E16" s="40"/>
      <c r="F16" s="40"/>
      <c r="G16" s="40"/>
      <c r="H16" s="40"/>
      <c r="I16" s="116"/>
      <c r="J16" s="40"/>
      <c r="K16" s="43"/>
    </row>
    <row r="17" spans="2:11" s="1" customFormat="1" ht="14.45" customHeight="1">
      <c r="B17" s="39"/>
      <c r="C17" s="40"/>
      <c r="D17" s="35" t="s">
        <v>31</v>
      </c>
      <c r="E17" s="40"/>
      <c r="F17" s="40"/>
      <c r="G17" s="40"/>
      <c r="H17" s="40"/>
      <c r="I17" s="117" t="s">
        <v>28</v>
      </c>
      <c r="J17" s="33" t="str">
        <f>IF('Rekapitulace stavby'!AN13="Vyplň údaj","",IF('Rekapitulace stavby'!AN13="","",'Rekapitulace stavby'!AN13))</f>
        <v/>
      </c>
      <c r="K17" s="43"/>
    </row>
    <row r="18" spans="2:11" s="1" customFormat="1" ht="18" customHeight="1">
      <c r="B18" s="39"/>
      <c r="C18" s="40"/>
      <c r="D18" s="40"/>
      <c r="E18" s="33" t="str">
        <f>IF('Rekapitulace stavby'!E14="Vyplň údaj","",IF('Rekapitulace stavby'!E14="","",'Rekapitulace stavby'!E14))</f>
        <v/>
      </c>
      <c r="F18" s="40"/>
      <c r="G18" s="40"/>
      <c r="H18" s="40"/>
      <c r="I18" s="117" t="s">
        <v>30</v>
      </c>
      <c r="J18" s="33" t="str">
        <f>IF('Rekapitulace stavby'!AN14="Vyplň údaj","",IF('Rekapitulace stavby'!AN14="","",'Rekapitulace stavby'!AN14))</f>
        <v/>
      </c>
      <c r="K18" s="43"/>
    </row>
    <row r="19" spans="2:11" s="1" customFormat="1" ht="6.95" customHeight="1">
      <c r="B19" s="39"/>
      <c r="C19" s="40"/>
      <c r="D19" s="40"/>
      <c r="E19" s="40"/>
      <c r="F19" s="40"/>
      <c r="G19" s="40"/>
      <c r="H19" s="40"/>
      <c r="I19" s="116"/>
      <c r="J19" s="40"/>
      <c r="K19" s="43"/>
    </row>
    <row r="20" spans="2:11" s="1" customFormat="1" ht="14.45" customHeight="1">
      <c r="B20" s="39"/>
      <c r="C20" s="40"/>
      <c r="D20" s="35" t="s">
        <v>33</v>
      </c>
      <c r="E20" s="40"/>
      <c r="F20" s="40"/>
      <c r="G20" s="40"/>
      <c r="H20" s="40"/>
      <c r="I20" s="117" t="s">
        <v>28</v>
      </c>
      <c r="J20" s="33" t="str">
        <f>IF('Rekapitulace stavby'!AN16="","",'Rekapitulace stavby'!AN16)</f>
        <v/>
      </c>
      <c r="K20" s="43"/>
    </row>
    <row r="21" spans="2:11" s="1" customFormat="1" ht="18" customHeight="1">
      <c r="B21" s="39"/>
      <c r="C21" s="40"/>
      <c r="D21" s="40"/>
      <c r="E21" s="33" t="str">
        <f>IF('Rekapitulace stavby'!E17="","",'Rekapitulace stavby'!E17)</f>
        <v>Radek Voce</v>
      </c>
      <c r="F21" s="40"/>
      <c r="G21" s="40"/>
      <c r="H21" s="40"/>
      <c r="I21" s="117" t="s">
        <v>30</v>
      </c>
      <c r="J21" s="33" t="str">
        <f>IF('Rekapitulace stavby'!AN17="","",'Rekapitulace stavby'!AN17)</f>
        <v/>
      </c>
      <c r="K21" s="43"/>
    </row>
    <row r="22" spans="2:11" s="1" customFormat="1" ht="6.95" customHeight="1">
      <c r="B22" s="39"/>
      <c r="C22" s="40"/>
      <c r="D22" s="40"/>
      <c r="E22" s="40"/>
      <c r="F22" s="40"/>
      <c r="G22" s="40"/>
      <c r="H22" s="40"/>
      <c r="I22" s="116"/>
      <c r="J22" s="40"/>
      <c r="K22" s="43"/>
    </row>
    <row r="23" spans="2:11" s="1" customFormat="1" ht="14.45" customHeight="1">
      <c r="B23" s="39"/>
      <c r="C23" s="40"/>
      <c r="D23" s="35" t="s">
        <v>36</v>
      </c>
      <c r="E23" s="40"/>
      <c r="F23" s="40"/>
      <c r="G23" s="40"/>
      <c r="H23" s="40"/>
      <c r="I23" s="116"/>
      <c r="J23" s="40"/>
      <c r="K23" s="43"/>
    </row>
    <row r="24" spans="2:11" s="6" customFormat="1" ht="20.45" customHeight="1">
      <c r="B24" s="119"/>
      <c r="C24" s="120"/>
      <c r="D24" s="120"/>
      <c r="E24" s="369" t="s">
        <v>21</v>
      </c>
      <c r="F24" s="369"/>
      <c r="G24" s="369"/>
      <c r="H24" s="369"/>
      <c r="I24" s="121"/>
      <c r="J24" s="120"/>
      <c r="K24" s="122"/>
    </row>
    <row r="25" spans="2:11" s="1" customFormat="1" ht="6.95" customHeight="1">
      <c r="B25" s="39"/>
      <c r="C25" s="40"/>
      <c r="D25" s="40"/>
      <c r="E25" s="40"/>
      <c r="F25" s="40"/>
      <c r="G25" s="40"/>
      <c r="H25" s="40"/>
      <c r="I25" s="116"/>
      <c r="J25" s="40"/>
      <c r="K25" s="43"/>
    </row>
    <row r="26" spans="2:11" s="1" customFormat="1" ht="6.95" customHeight="1">
      <c r="B26" s="39"/>
      <c r="C26" s="40"/>
      <c r="D26" s="83"/>
      <c r="E26" s="83"/>
      <c r="F26" s="83"/>
      <c r="G26" s="83"/>
      <c r="H26" s="83"/>
      <c r="I26" s="123"/>
      <c r="J26" s="83"/>
      <c r="K26" s="124"/>
    </row>
    <row r="27" spans="2:11" s="1" customFormat="1" ht="25.35" customHeight="1">
      <c r="B27" s="39"/>
      <c r="C27" s="40"/>
      <c r="D27" s="125" t="s">
        <v>37</v>
      </c>
      <c r="E27" s="40"/>
      <c r="F27" s="40"/>
      <c r="G27" s="40"/>
      <c r="H27" s="40"/>
      <c r="I27" s="116"/>
      <c r="J27" s="126">
        <f>ROUND(J85,2)</f>
        <v>0</v>
      </c>
      <c r="K27" s="43"/>
    </row>
    <row r="28" spans="2:11" s="1" customFormat="1" ht="6.95" customHeight="1">
      <c r="B28" s="39"/>
      <c r="C28" s="40"/>
      <c r="D28" s="83"/>
      <c r="E28" s="83"/>
      <c r="F28" s="83"/>
      <c r="G28" s="83"/>
      <c r="H28" s="83"/>
      <c r="I28" s="123"/>
      <c r="J28" s="83"/>
      <c r="K28" s="124"/>
    </row>
    <row r="29" spans="2:11" s="1" customFormat="1" ht="14.45" customHeight="1">
      <c r="B29" s="39"/>
      <c r="C29" s="40"/>
      <c r="D29" s="40"/>
      <c r="E29" s="40"/>
      <c r="F29" s="44" t="s">
        <v>39</v>
      </c>
      <c r="G29" s="40"/>
      <c r="H29" s="40"/>
      <c r="I29" s="127" t="s">
        <v>38</v>
      </c>
      <c r="J29" s="44" t="s">
        <v>40</v>
      </c>
      <c r="K29" s="43"/>
    </row>
    <row r="30" spans="2:11" s="1" customFormat="1" ht="14.45" customHeight="1">
      <c r="B30" s="39"/>
      <c r="C30" s="40"/>
      <c r="D30" s="47" t="s">
        <v>41</v>
      </c>
      <c r="E30" s="47" t="s">
        <v>42</v>
      </c>
      <c r="F30" s="128">
        <f>ROUND(SUM(BE85:BE176), 2)</f>
        <v>0</v>
      </c>
      <c r="G30" s="40"/>
      <c r="H30" s="40"/>
      <c r="I30" s="129">
        <v>0.21</v>
      </c>
      <c r="J30" s="128">
        <f>ROUND(ROUND((SUM(BE85:BE176)), 2)*I30, 2)</f>
        <v>0</v>
      </c>
      <c r="K30" s="43"/>
    </row>
    <row r="31" spans="2:11" s="1" customFormat="1" ht="14.45" customHeight="1">
      <c r="B31" s="39"/>
      <c r="C31" s="40"/>
      <c r="D31" s="40"/>
      <c r="E31" s="47" t="s">
        <v>43</v>
      </c>
      <c r="F31" s="128">
        <f>ROUND(SUM(BF85:BF176), 2)</f>
        <v>0</v>
      </c>
      <c r="G31" s="40"/>
      <c r="H31" s="40"/>
      <c r="I31" s="129">
        <v>0.15</v>
      </c>
      <c r="J31" s="128">
        <f>ROUND(ROUND((SUM(BF85:BF176)), 2)*I31, 2)</f>
        <v>0</v>
      </c>
      <c r="K31" s="43"/>
    </row>
    <row r="32" spans="2:11" s="1" customFormat="1" ht="14.45" hidden="1" customHeight="1">
      <c r="B32" s="39"/>
      <c r="C32" s="40"/>
      <c r="D32" s="40"/>
      <c r="E32" s="47" t="s">
        <v>44</v>
      </c>
      <c r="F32" s="128">
        <f>ROUND(SUM(BG85:BG176), 2)</f>
        <v>0</v>
      </c>
      <c r="G32" s="40"/>
      <c r="H32" s="40"/>
      <c r="I32" s="129">
        <v>0.21</v>
      </c>
      <c r="J32" s="128">
        <v>0</v>
      </c>
      <c r="K32" s="43"/>
    </row>
    <row r="33" spans="2:11" s="1" customFormat="1" ht="14.45" hidden="1" customHeight="1">
      <c r="B33" s="39"/>
      <c r="C33" s="40"/>
      <c r="D33" s="40"/>
      <c r="E33" s="47" t="s">
        <v>45</v>
      </c>
      <c r="F33" s="128">
        <f>ROUND(SUM(BH85:BH176), 2)</f>
        <v>0</v>
      </c>
      <c r="G33" s="40"/>
      <c r="H33" s="40"/>
      <c r="I33" s="129">
        <v>0.15</v>
      </c>
      <c r="J33" s="128">
        <v>0</v>
      </c>
      <c r="K33" s="43"/>
    </row>
    <row r="34" spans="2:11" s="1" customFormat="1" ht="14.45" hidden="1" customHeight="1">
      <c r="B34" s="39"/>
      <c r="C34" s="40"/>
      <c r="D34" s="40"/>
      <c r="E34" s="47" t="s">
        <v>46</v>
      </c>
      <c r="F34" s="128">
        <f>ROUND(SUM(BI85:BI176), 2)</f>
        <v>0</v>
      </c>
      <c r="G34" s="40"/>
      <c r="H34" s="40"/>
      <c r="I34" s="129">
        <v>0</v>
      </c>
      <c r="J34" s="128">
        <v>0</v>
      </c>
      <c r="K34" s="43"/>
    </row>
    <row r="35" spans="2:11" s="1" customFormat="1" ht="6.95" customHeight="1">
      <c r="B35" s="39"/>
      <c r="C35" s="40"/>
      <c r="D35" s="40"/>
      <c r="E35" s="40"/>
      <c r="F35" s="40"/>
      <c r="G35" s="40"/>
      <c r="H35" s="40"/>
      <c r="I35" s="116"/>
      <c r="J35" s="40"/>
      <c r="K35" s="43"/>
    </row>
    <row r="36" spans="2:11" s="1" customFormat="1" ht="25.35" customHeight="1">
      <c r="B36" s="39"/>
      <c r="C36" s="130"/>
      <c r="D36" s="131" t="s">
        <v>47</v>
      </c>
      <c r="E36" s="77"/>
      <c r="F36" s="77"/>
      <c r="G36" s="132" t="s">
        <v>48</v>
      </c>
      <c r="H36" s="133" t="s">
        <v>49</v>
      </c>
      <c r="I36" s="134"/>
      <c r="J36" s="135">
        <f>SUM(J27:J34)</f>
        <v>0</v>
      </c>
      <c r="K36" s="136"/>
    </row>
    <row r="37" spans="2:11" s="1" customFormat="1" ht="14.45" customHeight="1">
      <c r="B37" s="54"/>
      <c r="C37" s="55"/>
      <c r="D37" s="55"/>
      <c r="E37" s="55"/>
      <c r="F37" s="55"/>
      <c r="G37" s="55"/>
      <c r="H37" s="55"/>
      <c r="I37" s="137"/>
      <c r="J37" s="55"/>
      <c r="K37" s="56"/>
    </row>
    <row r="41" spans="2:11" s="1" customFormat="1" ht="6.95" customHeight="1">
      <c r="B41" s="138"/>
      <c r="C41" s="139"/>
      <c r="D41" s="139"/>
      <c r="E41" s="139"/>
      <c r="F41" s="139"/>
      <c r="G41" s="139"/>
      <c r="H41" s="139"/>
      <c r="I41" s="140"/>
      <c r="J41" s="139"/>
      <c r="K41" s="141"/>
    </row>
    <row r="42" spans="2:11" s="1" customFormat="1" ht="36.950000000000003" customHeight="1">
      <c r="B42" s="39"/>
      <c r="C42" s="28" t="s">
        <v>105</v>
      </c>
      <c r="D42" s="40"/>
      <c r="E42" s="40"/>
      <c r="F42" s="40"/>
      <c r="G42" s="40"/>
      <c r="H42" s="40"/>
      <c r="I42" s="116"/>
      <c r="J42" s="40"/>
      <c r="K42" s="43"/>
    </row>
    <row r="43" spans="2:11" s="1" customFormat="1" ht="6.95" customHeight="1">
      <c r="B43" s="39"/>
      <c r="C43" s="40"/>
      <c r="D43" s="40"/>
      <c r="E43" s="40"/>
      <c r="F43" s="40"/>
      <c r="G43" s="40"/>
      <c r="H43" s="40"/>
      <c r="I43" s="116"/>
      <c r="J43" s="40"/>
      <c r="K43" s="43"/>
    </row>
    <row r="44" spans="2:11" s="1" customFormat="1" ht="14.45" customHeight="1">
      <c r="B44" s="39"/>
      <c r="C44" s="35" t="s">
        <v>18</v>
      </c>
      <c r="D44" s="40"/>
      <c r="E44" s="40"/>
      <c r="F44" s="40"/>
      <c r="G44" s="40"/>
      <c r="H44" s="40"/>
      <c r="I44" s="116"/>
      <c r="J44" s="40"/>
      <c r="K44" s="43"/>
    </row>
    <row r="45" spans="2:11" s="1" customFormat="1" ht="20.45" customHeight="1">
      <c r="B45" s="39"/>
      <c r="C45" s="40"/>
      <c r="D45" s="40"/>
      <c r="E45" s="377" t="str">
        <f>E7</f>
        <v>Bezbariérové úpravy MěÚ Mimoň č.p. 181</v>
      </c>
      <c r="F45" s="378"/>
      <c r="G45" s="378"/>
      <c r="H45" s="378"/>
      <c r="I45" s="116"/>
      <c r="J45" s="40"/>
      <c r="K45" s="43"/>
    </row>
    <row r="46" spans="2:11" s="1" customFormat="1" ht="14.45" customHeight="1">
      <c r="B46" s="39"/>
      <c r="C46" s="35" t="s">
        <v>103</v>
      </c>
      <c r="D46" s="40"/>
      <c r="E46" s="40"/>
      <c r="F46" s="40"/>
      <c r="G46" s="40"/>
      <c r="H46" s="40"/>
      <c r="I46" s="116"/>
      <c r="J46" s="40"/>
      <c r="K46" s="43"/>
    </row>
    <row r="47" spans="2:11" s="1" customFormat="1" ht="22.15" customHeight="1">
      <c r="B47" s="39"/>
      <c r="C47" s="40"/>
      <c r="D47" s="40"/>
      <c r="E47" s="379" t="str">
        <f>E9</f>
        <v>04 - ZTI</v>
      </c>
      <c r="F47" s="380"/>
      <c r="G47" s="380"/>
      <c r="H47" s="380"/>
      <c r="I47" s="116"/>
      <c r="J47" s="40"/>
      <c r="K47" s="43"/>
    </row>
    <row r="48" spans="2:11" s="1" customFormat="1" ht="6.95" customHeight="1">
      <c r="B48" s="39"/>
      <c r="C48" s="40"/>
      <c r="D48" s="40"/>
      <c r="E48" s="40"/>
      <c r="F48" s="40"/>
      <c r="G48" s="40"/>
      <c r="H48" s="40"/>
      <c r="I48" s="116"/>
      <c r="J48" s="40"/>
      <c r="K48" s="43"/>
    </row>
    <row r="49" spans="2:47" s="1" customFormat="1" ht="18" customHeight="1">
      <c r="B49" s="39"/>
      <c r="C49" s="35" t="s">
        <v>23</v>
      </c>
      <c r="D49" s="40"/>
      <c r="E49" s="40"/>
      <c r="F49" s="33" t="str">
        <f>F12</f>
        <v>Mimoň</v>
      </c>
      <c r="G49" s="40"/>
      <c r="H49" s="40"/>
      <c r="I49" s="117" t="s">
        <v>25</v>
      </c>
      <c r="J49" s="118" t="str">
        <f>IF(J12="","",J12)</f>
        <v>6. 4. 2017</v>
      </c>
      <c r="K49" s="43"/>
    </row>
    <row r="50" spans="2:47" s="1" customFormat="1" ht="6.95" customHeight="1">
      <c r="B50" s="39"/>
      <c r="C50" s="40"/>
      <c r="D50" s="40"/>
      <c r="E50" s="40"/>
      <c r="F50" s="40"/>
      <c r="G50" s="40"/>
      <c r="H50" s="40"/>
      <c r="I50" s="116"/>
      <c r="J50" s="40"/>
      <c r="K50" s="43"/>
    </row>
    <row r="51" spans="2:47" s="1" customFormat="1" ht="15">
      <c r="B51" s="39"/>
      <c r="C51" s="35" t="s">
        <v>27</v>
      </c>
      <c r="D51" s="40"/>
      <c r="E51" s="40"/>
      <c r="F51" s="33" t="str">
        <f>E15</f>
        <v>Město Mimoň</v>
      </c>
      <c r="G51" s="40"/>
      <c r="H51" s="40"/>
      <c r="I51" s="117" t="s">
        <v>33</v>
      </c>
      <c r="J51" s="33" t="str">
        <f>E21</f>
        <v>Radek Voce</v>
      </c>
      <c r="K51" s="43"/>
    </row>
    <row r="52" spans="2:47" s="1" customFormat="1" ht="14.45" customHeight="1">
      <c r="B52" s="39"/>
      <c r="C52" s="35" t="s">
        <v>31</v>
      </c>
      <c r="D52" s="40"/>
      <c r="E52" s="40"/>
      <c r="F52" s="33" t="str">
        <f>IF(E18="","",E18)</f>
        <v/>
      </c>
      <c r="G52" s="40"/>
      <c r="H52" s="40"/>
      <c r="I52" s="116"/>
      <c r="J52" s="40"/>
      <c r="K52" s="43"/>
    </row>
    <row r="53" spans="2:47" s="1" customFormat="1" ht="10.35" customHeight="1">
      <c r="B53" s="39"/>
      <c r="C53" s="40"/>
      <c r="D53" s="40"/>
      <c r="E53" s="40"/>
      <c r="F53" s="40"/>
      <c r="G53" s="40"/>
      <c r="H53" s="40"/>
      <c r="I53" s="116"/>
      <c r="J53" s="40"/>
      <c r="K53" s="43"/>
    </row>
    <row r="54" spans="2:47" s="1" customFormat="1" ht="29.25" customHeight="1">
      <c r="B54" s="39"/>
      <c r="C54" s="142" t="s">
        <v>106</v>
      </c>
      <c r="D54" s="130"/>
      <c r="E54" s="130"/>
      <c r="F54" s="130"/>
      <c r="G54" s="130"/>
      <c r="H54" s="130"/>
      <c r="I54" s="143"/>
      <c r="J54" s="144" t="s">
        <v>107</v>
      </c>
      <c r="K54" s="145"/>
    </row>
    <row r="55" spans="2:47" s="1" customFormat="1" ht="10.35" customHeight="1">
      <c r="B55" s="39"/>
      <c r="C55" s="40"/>
      <c r="D55" s="40"/>
      <c r="E55" s="40"/>
      <c r="F55" s="40"/>
      <c r="G55" s="40"/>
      <c r="H55" s="40"/>
      <c r="I55" s="116"/>
      <c r="J55" s="40"/>
      <c r="K55" s="43"/>
    </row>
    <row r="56" spans="2:47" s="1" customFormat="1" ht="29.25" customHeight="1">
      <c r="B56" s="39"/>
      <c r="C56" s="146" t="s">
        <v>108</v>
      </c>
      <c r="D56" s="40"/>
      <c r="E56" s="40"/>
      <c r="F56" s="40"/>
      <c r="G56" s="40"/>
      <c r="H56" s="40"/>
      <c r="I56" s="116"/>
      <c r="J56" s="126">
        <f>J85</f>
        <v>0</v>
      </c>
      <c r="K56" s="43"/>
      <c r="AU56" s="22" t="s">
        <v>109</v>
      </c>
    </row>
    <row r="57" spans="2:47" s="7" customFormat="1" ht="24.95" customHeight="1">
      <c r="B57" s="147"/>
      <c r="C57" s="148"/>
      <c r="D57" s="149" t="s">
        <v>110</v>
      </c>
      <c r="E57" s="150"/>
      <c r="F57" s="150"/>
      <c r="G57" s="150"/>
      <c r="H57" s="150"/>
      <c r="I57" s="151"/>
      <c r="J57" s="152">
        <f>J86</f>
        <v>0</v>
      </c>
      <c r="K57" s="153"/>
    </row>
    <row r="58" spans="2:47" s="8" customFormat="1" ht="19.899999999999999" customHeight="1">
      <c r="B58" s="154"/>
      <c r="C58" s="155"/>
      <c r="D58" s="156" t="s">
        <v>111</v>
      </c>
      <c r="E58" s="157"/>
      <c r="F58" s="157"/>
      <c r="G58" s="157"/>
      <c r="H58" s="157"/>
      <c r="I58" s="158"/>
      <c r="J58" s="159">
        <f>J87</f>
        <v>0</v>
      </c>
      <c r="K58" s="160"/>
    </row>
    <row r="59" spans="2:47" s="8" customFormat="1" ht="19.899999999999999" customHeight="1">
      <c r="B59" s="154"/>
      <c r="C59" s="155"/>
      <c r="D59" s="156" t="s">
        <v>115</v>
      </c>
      <c r="E59" s="157"/>
      <c r="F59" s="157"/>
      <c r="G59" s="157"/>
      <c r="H59" s="157"/>
      <c r="I59" s="158"/>
      <c r="J59" s="159">
        <f>J92</f>
        <v>0</v>
      </c>
      <c r="K59" s="160"/>
    </row>
    <row r="60" spans="2:47" s="8" customFormat="1" ht="19.899999999999999" customHeight="1">
      <c r="B60" s="154"/>
      <c r="C60" s="155"/>
      <c r="D60" s="156" t="s">
        <v>116</v>
      </c>
      <c r="E60" s="157"/>
      <c r="F60" s="157"/>
      <c r="G60" s="157"/>
      <c r="H60" s="157"/>
      <c r="I60" s="158"/>
      <c r="J60" s="159">
        <f>J94</f>
        <v>0</v>
      </c>
      <c r="K60" s="160"/>
    </row>
    <row r="61" spans="2:47" s="8" customFormat="1" ht="19.899999999999999" customHeight="1">
      <c r="B61" s="154"/>
      <c r="C61" s="155"/>
      <c r="D61" s="156" t="s">
        <v>117</v>
      </c>
      <c r="E61" s="157"/>
      <c r="F61" s="157"/>
      <c r="G61" s="157"/>
      <c r="H61" s="157"/>
      <c r="I61" s="158"/>
      <c r="J61" s="159">
        <f>J97</f>
        <v>0</v>
      </c>
      <c r="K61" s="160"/>
    </row>
    <row r="62" spans="2:47" s="7" customFormat="1" ht="24.95" customHeight="1">
      <c r="B62" s="147"/>
      <c r="C62" s="148"/>
      <c r="D62" s="149" t="s">
        <v>119</v>
      </c>
      <c r="E62" s="150"/>
      <c r="F62" s="150"/>
      <c r="G62" s="150"/>
      <c r="H62" s="150"/>
      <c r="I62" s="151"/>
      <c r="J62" s="152">
        <f>J105</f>
        <v>0</v>
      </c>
      <c r="K62" s="153"/>
    </row>
    <row r="63" spans="2:47" s="8" customFormat="1" ht="19.899999999999999" customHeight="1">
      <c r="B63" s="154"/>
      <c r="C63" s="155"/>
      <c r="D63" s="156" t="s">
        <v>1314</v>
      </c>
      <c r="E63" s="157"/>
      <c r="F63" s="157"/>
      <c r="G63" s="157"/>
      <c r="H63" s="157"/>
      <c r="I63" s="158"/>
      <c r="J63" s="159">
        <f>J106</f>
        <v>0</v>
      </c>
      <c r="K63" s="160"/>
    </row>
    <row r="64" spans="2:47" s="8" customFormat="1" ht="19.899999999999999" customHeight="1">
      <c r="B64" s="154"/>
      <c r="C64" s="155"/>
      <c r="D64" s="156" t="s">
        <v>1315</v>
      </c>
      <c r="E64" s="157"/>
      <c r="F64" s="157"/>
      <c r="G64" s="157"/>
      <c r="H64" s="157"/>
      <c r="I64" s="158"/>
      <c r="J64" s="159">
        <f>J129</f>
        <v>0</v>
      </c>
      <c r="K64" s="160"/>
    </row>
    <row r="65" spans="2:12" s="8" customFormat="1" ht="19.899999999999999" customHeight="1">
      <c r="B65" s="154"/>
      <c r="C65" s="155"/>
      <c r="D65" s="156" t="s">
        <v>122</v>
      </c>
      <c r="E65" s="157"/>
      <c r="F65" s="157"/>
      <c r="G65" s="157"/>
      <c r="H65" s="157"/>
      <c r="I65" s="158"/>
      <c r="J65" s="159">
        <f>J152</f>
        <v>0</v>
      </c>
      <c r="K65" s="160"/>
    </row>
    <row r="66" spans="2:12" s="1" customFormat="1" ht="21.75" customHeight="1">
      <c r="B66" s="39"/>
      <c r="C66" s="40"/>
      <c r="D66" s="40"/>
      <c r="E66" s="40"/>
      <c r="F66" s="40"/>
      <c r="G66" s="40"/>
      <c r="H66" s="40"/>
      <c r="I66" s="116"/>
      <c r="J66" s="40"/>
      <c r="K66" s="43"/>
    </row>
    <row r="67" spans="2:12" s="1" customFormat="1" ht="6.95" customHeight="1">
      <c r="B67" s="54"/>
      <c r="C67" s="55"/>
      <c r="D67" s="55"/>
      <c r="E67" s="55"/>
      <c r="F67" s="55"/>
      <c r="G67" s="55"/>
      <c r="H67" s="55"/>
      <c r="I67" s="137"/>
      <c r="J67" s="55"/>
      <c r="K67" s="56"/>
    </row>
    <row r="71" spans="2:12" s="1" customFormat="1" ht="6.95" customHeight="1">
      <c r="B71" s="57"/>
      <c r="C71" s="58"/>
      <c r="D71" s="58"/>
      <c r="E71" s="58"/>
      <c r="F71" s="58"/>
      <c r="G71" s="58"/>
      <c r="H71" s="58"/>
      <c r="I71" s="140"/>
      <c r="J71" s="58"/>
      <c r="K71" s="58"/>
      <c r="L71" s="59"/>
    </row>
    <row r="72" spans="2:12" s="1" customFormat="1" ht="36.950000000000003" customHeight="1">
      <c r="B72" s="39"/>
      <c r="C72" s="60" t="s">
        <v>135</v>
      </c>
      <c r="D72" s="61"/>
      <c r="E72" s="61"/>
      <c r="F72" s="61"/>
      <c r="G72" s="61"/>
      <c r="H72" s="61"/>
      <c r="I72" s="161"/>
      <c r="J72" s="61"/>
      <c r="K72" s="61"/>
      <c r="L72" s="59"/>
    </row>
    <row r="73" spans="2:12" s="1" customFormat="1" ht="6.95" customHeight="1">
      <c r="B73" s="39"/>
      <c r="C73" s="61"/>
      <c r="D73" s="61"/>
      <c r="E73" s="61"/>
      <c r="F73" s="61"/>
      <c r="G73" s="61"/>
      <c r="H73" s="61"/>
      <c r="I73" s="161"/>
      <c r="J73" s="61"/>
      <c r="K73" s="61"/>
      <c r="L73" s="59"/>
    </row>
    <row r="74" spans="2:12" s="1" customFormat="1" ht="14.45" customHeight="1">
      <c r="B74" s="39"/>
      <c r="C74" s="63" t="s">
        <v>18</v>
      </c>
      <c r="D74" s="61"/>
      <c r="E74" s="61"/>
      <c r="F74" s="61"/>
      <c r="G74" s="61"/>
      <c r="H74" s="61"/>
      <c r="I74" s="161"/>
      <c r="J74" s="61"/>
      <c r="K74" s="61"/>
      <c r="L74" s="59"/>
    </row>
    <row r="75" spans="2:12" s="1" customFormat="1" ht="20.45" customHeight="1">
      <c r="B75" s="39"/>
      <c r="C75" s="61"/>
      <c r="D75" s="61"/>
      <c r="E75" s="373" t="str">
        <f>E7</f>
        <v>Bezbariérové úpravy MěÚ Mimoň č.p. 181</v>
      </c>
      <c r="F75" s="374"/>
      <c r="G75" s="374"/>
      <c r="H75" s="374"/>
      <c r="I75" s="161"/>
      <c r="J75" s="61"/>
      <c r="K75" s="61"/>
      <c r="L75" s="59"/>
    </row>
    <row r="76" spans="2:12" s="1" customFormat="1" ht="14.45" customHeight="1">
      <c r="B76" s="39"/>
      <c r="C76" s="63" t="s">
        <v>103</v>
      </c>
      <c r="D76" s="61"/>
      <c r="E76" s="61"/>
      <c r="F76" s="61"/>
      <c r="G76" s="61"/>
      <c r="H76" s="61"/>
      <c r="I76" s="161"/>
      <c r="J76" s="61"/>
      <c r="K76" s="61"/>
      <c r="L76" s="59"/>
    </row>
    <row r="77" spans="2:12" s="1" customFormat="1" ht="22.15" customHeight="1">
      <c r="B77" s="39"/>
      <c r="C77" s="61"/>
      <c r="D77" s="61"/>
      <c r="E77" s="341" t="str">
        <f>E9</f>
        <v>04 - ZTI</v>
      </c>
      <c r="F77" s="375"/>
      <c r="G77" s="375"/>
      <c r="H77" s="375"/>
      <c r="I77" s="161"/>
      <c r="J77" s="61"/>
      <c r="K77" s="61"/>
      <c r="L77" s="59"/>
    </row>
    <row r="78" spans="2:12" s="1" customFormat="1" ht="6.95" customHeight="1">
      <c r="B78" s="39"/>
      <c r="C78" s="61"/>
      <c r="D78" s="61"/>
      <c r="E78" s="61"/>
      <c r="F78" s="61"/>
      <c r="G78" s="61"/>
      <c r="H78" s="61"/>
      <c r="I78" s="161"/>
      <c r="J78" s="61"/>
      <c r="K78" s="61"/>
      <c r="L78" s="59"/>
    </row>
    <row r="79" spans="2:12" s="1" customFormat="1" ht="18" customHeight="1">
      <c r="B79" s="39"/>
      <c r="C79" s="63" t="s">
        <v>23</v>
      </c>
      <c r="D79" s="61"/>
      <c r="E79" s="61"/>
      <c r="F79" s="162" t="str">
        <f>F12</f>
        <v>Mimoň</v>
      </c>
      <c r="G79" s="61"/>
      <c r="H79" s="61"/>
      <c r="I79" s="163" t="s">
        <v>25</v>
      </c>
      <c r="J79" s="71" t="str">
        <f>IF(J12="","",J12)</f>
        <v>6. 4. 2017</v>
      </c>
      <c r="K79" s="61"/>
      <c r="L79" s="59"/>
    </row>
    <row r="80" spans="2:12" s="1" customFormat="1" ht="6.95" customHeight="1">
      <c r="B80" s="39"/>
      <c r="C80" s="61"/>
      <c r="D80" s="61"/>
      <c r="E80" s="61"/>
      <c r="F80" s="61"/>
      <c r="G80" s="61"/>
      <c r="H80" s="61"/>
      <c r="I80" s="161"/>
      <c r="J80" s="61"/>
      <c r="K80" s="61"/>
      <c r="L80" s="59"/>
    </row>
    <row r="81" spans="2:65" s="1" customFormat="1" ht="15">
      <c r="B81" s="39"/>
      <c r="C81" s="63" t="s">
        <v>27</v>
      </c>
      <c r="D81" s="61"/>
      <c r="E81" s="61"/>
      <c r="F81" s="162" t="str">
        <f>E15</f>
        <v>Město Mimoň</v>
      </c>
      <c r="G81" s="61"/>
      <c r="H81" s="61"/>
      <c r="I81" s="163" t="s">
        <v>33</v>
      </c>
      <c r="J81" s="162" t="str">
        <f>E21</f>
        <v>Radek Voce</v>
      </c>
      <c r="K81" s="61"/>
      <c r="L81" s="59"/>
    </row>
    <row r="82" spans="2:65" s="1" customFormat="1" ht="14.45" customHeight="1">
      <c r="B82" s="39"/>
      <c r="C82" s="63" t="s">
        <v>31</v>
      </c>
      <c r="D82" s="61"/>
      <c r="E82" s="61"/>
      <c r="F82" s="162" t="str">
        <f>IF(E18="","",E18)</f>
        <v/>
      </c>
      <c r="G82" s="61"/>
      <c r="H82" s="61"/>
      <c r="I82" s="161"/>
      <c r="J82" s="61"/>
      <c r="K82" s="61"/>
      <c r="L82" s="59"/>
    </row>
    <row r="83" spans="2:65" s="1" customFormat="1" ht="10.35" customHeight="1">
      <c r="B83" s="39"/>
      <c r="C83" s="61"/>
      <c r="D83" s="61"/>
      <c r="E83" s="61"/>
      <c r="F83" s="61"/>
      <c r="G83" s="61"/>
      <c r="H83" s="61"/>
      <c r="I83" s="161"/>
      <c r="J83" s="61"/>
      <c r="K83" s="61"/>
      <c r="L83" s="59"/>
    </row>
    <row r="84" spans="2:65" s="9" customFormat="1" ht="29.25" customHeight="1">
      <c r="B84" s="164"/>
      <c r="C84" s="165" t="s">
        <v>136</v>
      </c>
      <c r="D84" s="166" t="s">
        <v>56</v>
      </c>
      <c r="E84" s="166" t="s">
        <v>52</v>
      </c>
      <c r="F84" s="166" t="s">
        <v>137</v>
      </c>
      <c r="G84" s="166" t="s">
        <v>138</v>
      </c>
      <c r="H84" s="166" t="s">
        <v>139</v>
      </c>
      <c r="I84" s="167" t="s">
        <v>140</v>
      </c>
      <c r="J84" s="166" t="s">
        <v>107</v>
      </c>
      <c r="K84" s="168" t="s">
        <v>141</v>
      </c>
      <c r="L84" s="169"/>
      <c r="M84" s="79" t="s">
        <v>142</v>
      </c>
      <c r="N84" s="80" t="s">
        <v>41</v>
      </c>
      <c r="O84" s="80" t="s">
        <v>143</v>
      </c>
      <c r="P84" s="80" t="s">
        <v>144</v>
      </c>
      <c r="Q84" s="80" t="s">
        <v>145</v>
      </c>
      <c r="R84" s="80" t="s">
        <v>146</v>
      </c>
      <c r="S84" s="80" t="s">
        <v>147</v>
      </c>
      <c r="T84" s="81" t="s">
        <v>148</v>
      </c>
    </row>
    <row r="85" spans="2:65" s="1" customFormat="1" ht="29.25" customHeight="1">
      <c r="B85" s="39"/>
      <c r="C85" s="85" t="s">
        <v>108</v>
      </c>
      <c r="D85" s="61"/>
      <c r="E85" s="61"/>
      <c r="F85" s="61"/>
      <c r="G85" s="61"/>
      <c r="H85" s="61"/>
      <c r="I85" s="161"/>
      <c r="J85" s="170">
        <f>BK85</f>
        <v>0</v>
      </c>
      <c r="K85" s="61"/>
      <c r="L85" s="59"/>
      <c r="M85" s="82"/>
      <c r="N85" s="83"/>
      <c r="O85" s="83"/>
      <c r="P85" s="171">
        <f>P86+P105</f>
        <v>0</v>
      </c>
      <c r="Q85" s="83"/>
      <c r="R85" s="171">
        <f>R86+R105</f>
        <v>0.27626200000000001</v>
      </c>
      <c r="S85" s="83"/>
      <c r="T85" s="172">
        <f>T86+T105</f>
        <v>0.52449000000000001</v>
      </c>
      <c r="AT85" s="22" t="s">
        <v>70</v>
      </c>
      <c r="AU85" s="22" t="s">
        <v>109</v>
      </c>
      <c r="BK85" s="173">
        <f>BK86+BK105</f>
        <v>0</v>
      </c>
    </row>
    <row r="86" spans="2:65" s="10" customFormat="1" ht="37.35" customHeight="1">
      <c r="B86" s="174"/>
      <c r="C86" s="175"/>
      <c r="D86" s="176" t="s">
        <v>70</v>
      </c>
      <c r="E86" s="177" t="s">
        <v>149</v>
      </c>
      <c r="F86" s="177" t="s">
        <v>150</v>
      </c>
      <c r="G86" s="175"/>
      <c r="H86" s="175"/>
      <c r="I86" s="178"/>
      <c r="J86" s="179">
        <f>BK86</f>
        <v>0</v>
      </c>
      <c r="K86" s="175"/>
      <c r="L86" s="180"/>
      <c r="M86" s="181"/>
      <c r="N86" s="182"/>
      <c r="O86" s="182"/>
      <c r="P86" s="183">
        <f>P87+P92+P94+P97</f>
        <v>0</v>
      </c>
      <c r="Q86" s="182"/>
      <c r="R86" s="183">
        <f>R87+R92+R94+R97</f>
        <v>0.112817</v>
      </c>
      <c r="S86" s="182"/>
      <c r="T86" s="184">
        <f>T87+T92+T94+T97</f>
        <v>0.11000000000000001</v>
      </c>
      <c r="AR86" s="185" t="s">
        <v>79</v>
      </c>
      <c r="AT86" s="186" t="s">
        <v>70</v>
      </c>
      <c r="AU86" s="186" t="s">
        <v>71</v>
      </c>
      <c r="AY86" s="185" t="s">
        <v>151</v>
      </c>
      <c r="BK86" s="187">
        <f>BK87+BK92+BK94+BK97</f>
        <v>0</v>
      </c>
    </row>
    <row r="87" spans="2:65" s="10" customFormat="1" ht="19.899999999999999" customHeight="1">
      <c r="B87" s="174"/>
      <c r="C87" s="175"/>
      <c r="D87" s="188" t="s">
        <v>70</v>
      </c>
      <c r="E87" s="189" t="s">
        <v>79</v>
      </c>
      <c r="F87" s="189" t="s">
        <v>152</v>
      </c>
      <c r="G87" s="175"/>
      <c r="H87" s="175"/>
      <c r="I87" s="178"/>
      <c r="J87" s="190">
        <f>BK87</f>
        <v>0</v>
      </c>
      <c r="K87" s="175"/>
      <c r="L87" s="180"/>
      <c r="M87" s="181"/>
      <c r="N87" s="182"/>
      <c r="O87" s="182"/>
      <c r="P87" s="183">
        <f>SUM(P88:P91)</f>
        <v>0</v>
      </c>
      <c r="Q87" s="182"/>
      <c r="R87" s="183">
        <f>SUM(R88:R91)</f>
        <v>0</v>
      </c>
      <c r="S87" s="182"/>
      <c r="T87" s="184">
        <f>SUM(T88:T91)</f>
        <v>0</v>
      </c>
      <c r="AR87" s="185" t="s">
        <v>79</v>
      </c>
      <c r="AT87" s="186" t="s">
        <v>70</v>
      </c>
      <c r="AU87" s="186" t="s">
        <v>79</v>
      </c>
      <c r="AY87" s="185" t="s">
        <v>151</v>
      </c>
      <c r="BK87" s="187">
        <f>SUM(BK88:BK91)</f>
        <v>0</v>
      </c>
    </row>
    <row r="88" spans="2:65" s="1" customFormat="1" ht="40.15" customHeight="1">
      <c r="B88" s="39"/>
      <c r="C88" s="191" t="s">
        <v>79</v>
      </c>
      <c r="D88" s="191" t="s">
        <v>153</v>
      </c>
      <c r="E88" s="192" t="s">
        <v>1316</v>
      </c>
      <c r="F88" s="193" t="s">
        <v>1317</v>
      </c>
      <c r="G88" s="194" t="s">
        <v>156</v>
      </c>
      <c r="H88" s="195">
        <v>0.125</v>
      </c>
      <c r="I88" s="196"/>
      <c r="J88" s="197">
        <f>ROUND(I88*H88,2)</f>
        <v>0</v>
      </c>
      <c r="K88" s="193" t="s">
        <v>157</v>
      </c>
      <c r="L88" s="59"/>
      <c r="M88" s="198" t="s">
        <v>21</v>
      </c>
      <c r="N88" s="199" t="s">
        <v>42</v>
      </c>
      <c r="O88" s="40"/>
      <c r="P88" s="200">
        <f>O88*H88</f>
        <v>0</v>
      </c>
      <c r="Q88" s="200">
        <v>0</v>
      </c>
      <c r="R88" s="200">
        <f>Q88*H88</f>
        <v>0</v>
      </c>
      <c r="S88" s="200">
        <v>0</v>
      </c>
      <c r="T88" s="201">
        <f>S88*H88</f>
        <v>0</v>
      </c>
      <c r="AR88" s="22" t="s">
        <v>158</v>
      </c>
      <c r="AT88" s="22" t="s">
        <v>153</v>
      </c>
      <c r="AU88" s="22" t="s">
        <v>81</v>
      </c>
      <c r="AY88" s="22" t="s">
        <v>151</v>
      </c>
      <c r="BE88" s="202">
        <f>IF(N88="základní",J88,0)</f>
        <v>0</v>
      </c>
      <c r="BF88" s="202">
        <f>IF(N88="snížená",J88,0)</f>
        <v>0</v>
      </c>
      <c r="BG88" s="202">
        <f>IF(N88="zákl. přenesená",J88,0)</f>
        <v>0</v>
      </c>
      <c r="BH88" s="202">
        <f>IF(N88="sníž. přenesená",J88,0)</f>
        <v>0</v>
      </c>
      <c r="BI88" s="202">
        <f>IF(N88="nulová",J88,0)</f>
        <v>0</v>
      </c>
      <c r="BJ88" s="22" t="s">
        <v>79</v>
      </c>
      <c r="BK88" s="202">
        <f>ROUND(I88*H88,2)</f>
        <v>0</v>
      </c>
      <c r="BL88" s="22" t="s">
        <v>158</v>
      </c>
      <c r="BM88" s="22" t="s">
        <v>1318</v>
      </c>
    </row>
    <row r="89" spans="2:65" s="1" customFormat="1" ht="67.5">
      <c r="B89" s="39"/>
      <c r="C89" s="61"/>
      <c r="D89" s="208" t="s">
        <v>160</v>
      </c>
      <c r="E89" s="61"/>
      <c r="F89" s="232" t="s">
        <v>1319</v>
      </c>
      <c r="G89" s="61"/>
      <c r="H89" s="61"/>
      <c r="I89" s="161"/>
      <c r="J89" s="61"/>
      <c r="K89" s="61"/>
      <c r="L89" s="59"/>
      <c r="M89" s="205"/>
      <c r="N89" s="40"/>
      <c r="O89" s="40"/>
      <c r="P89" s="40"/>
      <c r="Q89" s="40"/>
      <c r="R89" s="40"/>
      <c r="S89" s="40"/>
      <c r="T89" s="76"/>
      <c r="AT89" s="22" t="s">
        <v>160</v>
      </c>
      <c r="AU89" s="22" t="s">
        <v>81</v>
      </c>
    </row>
    <row r="90" spans="2:65" s="1" customFormat="1" ht="28.9" customHeight="1">
      <c r="B90" s="39"/>
      <c r="C90" s="191" t="s">
        <v>81</v>
      </c>
      <c r="D90" s="191" t="s">
        <v>153</v>
      </c>
      <c r="E90" s="192" t="s">
        <v>194</v>
      </c>
      <c r="F90" s="193" t="s">
        <v>195</v>
      </c>
      <c r="G90" s="194" t="s">
        <v>156</v>
      </c>
      <c r="H90" s="195">
        <v>0.125</v>
      </c>
      <c r="I90" s="196"/>
      <c r="J90" s="197">
        <f>ROUND(I90*H90,2)</f>
        <v>0</v>
      </c>
      <c r="K90" s="193" t="s">
        <v>157</v>
      </c>
      <c r="L90" s="59"/>
      <c r="M90" s="198" t="s">
        <v>21</v>
      </c>
      <c r="N90" s="199" t="s">
        <v>42</v>
      </c>
      <c r="O90" s="40"/>
      <c r="P90" s="200">
        <f>O90*H90</f>
        <v>0</v>
      </c>
      <c r="Q90" s="200">
        <v>0</v>
      </c>
      <c r="R90" s="200">
        <f>Q90*H90</f>
        <v>0</v>
      </c>
      <c r="S90" s="200">
        <v>0</v>
      </c>
      <c r="T90" s="201">
        <f>S90*H90</f>
        <v>0</v>
      </c>
      <c r="AR90" s="22" t="s">
        <v>158</v>
      </c>
      <c r="AT90" s="22" t="s">
        <v>153</v>
      </c>
      <c r="AU90" s="22" t="s">
        <v>81</v>
      </c>
      <c r="AY90" s="22" t="s">
        <v>151</v>
      </c>
      <c r="BE90" s="202">
        <f>IF(N90="základní",J90,0)</f>
        <v>0</v>
      </c>
      <c r="BF90" s="202">
        <f>IF(N90="snížená",J90,0)</f>
        <v>0</v>
      </c>
      <c r="BG90" s="202">
        <f>IF(N90="zákl. přenesená",J90,0)</f>
        <v>0</v>
      </c>
      <c r="BH90" s="202">
        <f>IF(N90="sníž. přenesená",J90,0)</f>
        <v>0</v>
      </c>
      <c r="BI90" s="202">
        <f>IF(N90="nulová",J90,0)</f>
        <v>0</v>
      </c>
      <c r="BJ90" s="22" t="s">
        <v>79</v>
      </c>
      <c r="BK90" s="202">
        <f>ROUND(I90*H90,2)</f>
        <v>0</v>
      </c>
      <c r="BL90" s="22" t="s">
        <v>158</v>
      </c>
      <c r="BM90" s="22" t="s">
        <v>1320</v>
      </c>
    </row>
    <row r="91" spans="2:65" s="1" customFormat="1" ht="409.5">
      <c r="B91" s="39"/>
      <c r="C91" s="61"/>
      <c r="D91" s="203" t="s">
        <v>160</v>
      </c>
      <c r="E91" s="61"/>
      <c r="F91" s="233" t="s">
        <v>197</v>
      </c>
      <c r="G91" s="61"/>
      <c r="H91" s="61"/>
      <c r="I91" s="161"/>
      <c r="J91" s="61"/>
      <c r="K91" s="61"/>
      <c r="L91" s="59"/>
      <c r="M91" s="205"/>
      <c r="N91" s="40"/>
      <c r="O91" s="40"/>
      <c r="P91" s="40"/>
      <c r="Q91" s="40"/>
      <c r="R91" s="40"/>
      <c r="S91" s="40"/>
      <c r="T91" s="76"/>
      <c r="AT91" s="22" t="s">
        <v>160</v>
      </c>
      <c r="AU91" s="22" t="s">
        <v>81</v>
      </c>
    </row>
    <row r="92" spans="2:65" s="10" customFormat="1" ht="29.85" customHeight="1">
      <c r="B92" s="174"/>
      <c r="C92" s="175"/>
      <c r="D92" s="188" t="s">
        <v>70</v>
      </c>
      <c r="E92" s="189" t="s">
        <v>187</v>
      </c>
      <c r="F92" s="189" t="s">
        <v>352</v>
      </c>
      <c r="G92" s="175"/>
      <c r="H92" s="175"/>
      <c r="I92" s="178"/>
      <c r="J92" s="190">
        <f>BK92</f>
        <v>0</v>
      </c>
      <c r="K92" s="175"/>
      <c r="L92" s="180"/>
      <c r="M92" s="181"/>
      <c r="N92" s="182"/>
      <c r="O92" s="182"/>
      <c r="P92" s="183">
        <f>P93</f>
        <v>0</v>
      </c>
      <c r="Q92" s="182"/>
      <c r="R92" s="183">
        <f>R93</f>
        <v>0.112817</v>
      </c>
      <c r="S92" s="182"/>
      <c r="T92" s="184">
        <f>T93</f>
        <v>0</v>
      </c>
      <c r="AR92" s="185" t="s">
        <v>79</v>
      </c>
      <c r="AT92" s="186" t="s">
        <v>70</v>
      </c>
      <c r="AU92" s="186" t="s">
        <v>79</v>
      </c>
      <c r="AY92" s="185" t="s">
        <v>151</v>
      </c>
      <c r="BK92" s="187">
        <f>BK93</f>
        <v>0</v>
      </c>
    </row>
    <row r="93" spans="2:65" s="1" customFormat="1" ht="28.9" customHeight="1">
      <c r="B93" s="39"/>
      <c r="C93" s="191" t="s">
        <v>171</v>
      </c>
      <c r="D93" s="191" t="s">
        <v>153</v>
      </c>
      <c r="E93" s="192" t="s">
        <v>1321</v>
      </c>
      <c r="F93" s="193" t="s">
        <v>1322</v>
      </c>
      <c r="G93" s="194" t="s">
        <v>156</v>
      </c>
      <c r="H93" s="195">
        <v>0.05</v>
      </c>
      <c r="I93" s="196"/>
      <c r="J93" s="197">
        <f>ROUND(I93*H93,2)</f>
        <v>0</v>
      </c>
      <c r="K93" s="193" t="s">
        <v>157</v>
      </c>
      <c r="L93" s="59"/>
      <c r="M93" s="198" t="s">
        <v>21</v>
      </c>
      <c r="N93" s="199" t="s">
        <v>42</v>
      </c>
      <c r="O93" s="40"/>
      <c r="P93" s="200">
        <f>O93*H93</f>
        <v>0</v>
      </c>
      <c r="Q93" s="200">
        <v>2.2563399999999998</v>
      </c>
      <c r="R93" s="200">
        <f>Q93*H93</f>
        <v>0.112817</v>
      </c>
      <c r="S93" s="200">
        <v>0</v>
      </c>
      <c r="T93" s="201">
        <f>S93*H93</f>
        <v>0</v>
      </c>
      <c r="AR93" s="22" t="s">
        <v>158</v>
      </c>
      <c r="AT93" s="22" t="s">
        <v>153</v>
      </c>
      <c r="AU93" s="22" t="s">
        <v>81</v>
      </c>
      <c r="AY93" s="22" t="s">
        <v>151</v>
      </c>
      <c r="BE93" s="202">
        <f>IF(N93="základní",J93,0)</f>
        <v>0</v>
      </c>
      <c r="BF93" s="202">
        <f>IF(N93="snížená",J93,0)</f>
        <v>0</v>
      </c>
      <c r="BG93" s="202">
        <f>IF(N93="zákl. přenesená",J93,0)</f>
        <v>0</v>
      </c>
      <c r="BH93" s="202">
        <f>IF(N93="sníž. přenesená",J93,0)</f>
        <v>0</v>
      </c>
      <c r="BI93" s="202">
        <f>IF(N93="nulová",J93,0)</f>
        <v>0</v>
      </c>
      <c r="BJ93" s="22" t="s">
        <v>79</v>
      </c>
      <c r="BK93" s="202">
        <f>ROUND(I93*H93,2)</f>
        <v>0</v>
      </c>
      <c r="BL93" s="22" t="s">
        <v>158</v>
      </c>
      <c r="BM93" s="22" t="s">
        <v>1323</v>
      </c>
    </row>
    <row r="94" spans="2:65" s="10" customFormat="1" ht="29.85" customHeight="1">
      <c r="B94" s="174"/>
      <c r="C94" s="175"/>
      <c r="D94" s="188" t="s">
        <v>70</v>
      </c>
      <c r="E94" s="189" t="s">
        <v>205</v>
      </c>
      <c r="F94" s="189" t="s">
        <v>465</v>
      </c>
      <c r="G94" s="175"/>
      <c r="H94" s="175"/>
      <c r="I94" s="178"/>
      <c r="J94" s="190">
        <f>BK94</f>
        <v>0</v>
      </c>
      <c r="K94" s="175"/>
      <c r="L94" s="180"/>
      <c r="M94" s="181"/>
      <c r="N94" s="182"/>
      <c r="O94" s="182"/>
      <c r="P94" s="183">
        <f>SUM(P95:P96)</f>
        <v>0</v>
      </c>
      <c r="Q94" s="182"/>
      <c r="R94" s="183">
        <f>SUM(R95:R96)</f>
        <v>0</v>
      </c>
      <c r="S94" s="182"/>
      <c r="T94" s="184">
        <f>SUM(T95:T96)</f>
        <v>0.11000000000000001</v>
      </c>
      <c r="AR94" s="185" t="s">
        <v>79</v>
      </c>
      <c r="AT94" s="186" t="s">
        <v>70</v>
      </c>
      <c r="AU94" s="186" t="s">
        <v>79</v>
      </c>
      <c r="AY94" s="185" t="s">
        <v>151</v>
      </c>
      <c r="BK94" s="187">
        <f>SUM(BK95:BK96)</f>
        <v>0</v>
      </c>
    </row>
    <row r="95" spans="2:65" s="1" customFormat="1" ht="28.9" customHeight="1">
      <c r="B95" s="39"/>
      <c r="C95" s="191" t="s">
        <v>158</v>
      </c>
      <c r="D95" s="191" t="s">
        <v>153</v>
      </c>
      <c r="E95" s="192" t="s">
        <v>1324</v>
      </c>
      <c r="F95" s="193" t="s">
        <v>1325</v>
      </c>
      <c r="G95" s="194" t="s">
        <v>156</v>
      </c>
      <c r="H95" s="195">
        <v>0.05</v>
      </c>
      <c r="I95" s="196"/>
      <c r="J95" s="197">
        <f>ROUND(I95*H95,2)</f>
        <v>0</v>
      </c>
      <c r="K95" s="193" t="s">
        <v>157</v>
      </c>
      <c r="L95" s="59"/>
      <c r="M95" s="198" t="s">
        <v>21</v>
      </c>
      <c r="N95" s="199" t="s">
        <v>42</v>
      </c>
      <c r="O95" s="40"/>
      <c r="P95" s="200">
        <f>O95*H95</f>
        <v>0</v>
      </c>
      <c r="Q95" s="200">
        <v>0</v>
      </c>
      <c r="R95" s="200">
        <f>Q95*H95</f>
        <v>0</v>
      </c>
      <c r="S95" s="200">
        <v>2.2000000000000002</v>
      </c>
      <c r="T95" s="201">
        <f>S95*H95</f>
        <v>0.11000000000000001</v>
      </c>
      <c r="AR95" s="22" t="s">
        <v>158</v>
      </c>
      <c r="AT95" s="22" t="s">
        <v>153</v>
      </c>
      <c r="AU95" s="22" t="s">
        <v>81</v>
      </c>
      <c r="AY95" s="22" t="s">
        <v>151</v>
      </c>
      <c r="BE95" s="202">
        <f>IF(N95="základní",J95,0)</f>
        <v>0</v>
      </c>
      <c r="BF95" s="202">
        <f>IF(N95="snížená",J95,0)</f>
        <v>0</v>
      </c>
      <c r="BG95" s="202">
        <f>IF(N95="zákl. přenesená",J95,0)</f>
        <v>0</v>
      </c>
      <c r="BH95" s="202">
        <f>IF(N95="sníž. přenesená",J95,0)</f>
        <v>0</v>
      </c>
      <c r="BI95" s="202">
        <f>IF(N95="nulová",J95,0)</f>
        <v>0</v>
      </c>
      <c r="BJ95" s="22" t="s">
        <v>79</v>
      </c>
      <c r="BK95" s="202">
        <f>ROUND(I95*H95,2)</f>
        <v>0</v>
      </c>
      <c r="BL95" s="22" t="s">
        <v>158</v>
      </c>
      <c r="BM95" s="22" t="s">
        <v>1326</v>
      </c>
    </row>
    <row r="96" spans="2:65" s="11" customFormat="1">
      <c r="B96" s="206"/>
      <c r="C96" s="207"/>
      <c r="D96" s="203" t="s">
        <v>162</v>
      </c>
      <c r="E96" s="218" t="s">
        <v>21</v>
      </c>
      <c r="F96" s="219" t="s">
        <v>1327</v>
      </c>
      <c r="G96" s="207"/>
      <c r="H96" s="220">
        <v>0.05</v>
      </c>
      <c r="I96" s="212"/>
      <c r="J96" s="207"/>
      <c r="K96" s="207"/>
      <c r="L96" s="213"/>
      <c r="M96" s="214"/>
      <c r="N96" s="215"/>
      <c r="O96" s="215"/>
      <c r="P96" s="215"/>
      <c r="Q96" s="215"/>
      <c r="R96" s="215"/>
      <c r="S96" s="215"/>
      <c r="T96" s="216"/>
      <c r="AT96" s="217" t="s">
        <v>162</v>
      </c>
      <c r="AU96" s="217" t="s">
        <v>81</v>
      </c>
      <c r="AV96" s="11" t="s">
        <v>81</v>
      </c>
      <c r="AW96" s="11" t="s">
        <v>35</v>
      </c>
      <c r="AX96" s="11" t="s">
        <v>79</v>
      </c>
      <c r="AY96" s="217" t="s">
        <v>151</v>
      </c>
    </row>
    <row r="97" spans="2:65" s="10" customFormat="1" ht="29.85" customHeight="1">
      <c r="B97" s="174"/>
      <c r="C97" s="175"/>
      <c r="D97" s="188" t="s">
        <v>70</v>
      </c>
      <c r="E97" s="189" t="s">
        <v>633</v>
      </c>
      <c r="F97" s="189" t="s">
        <v>634</v>
      </c>
      <c r="G97" s="175"/>
      <c r="H97" s="175"/>
      <c r="I97" s="178"/>
      <c r="J97" s="190">
        <f>BK97</f>
        <v>0</v>
      </c>
      <c r="K97" s="175"/>
      <c r="L97" s="180"/>
      <c r="M97" s="181"/>
      <c r="N97" s="182"/>
      <c r="O97" s="182"/>
      <c r="P97" s="183">
        <f>SUM(P98:P104)</f>
        <v>0</v>
      </c>
      <c r="Q97" s="182"/>
      <c r="R97" s="183">
        <f>SUM(R98:R104)</f>
        <v>0</v>
      </c>
      <c r="S97" s="182"/>
      <c r="T97" s="184">
        <f>SUM(T98:T104)</f>
        <v>0</v>
      </c>
      <c r="AR97" s="185" t="s">
        <v>79</v>
      </c>
      <c r="AT97" s="186" t="s">
        <v>70</v>
      </c>
      <c r="AU97" s="186" t="s">
        <v>79</v>
      </c>
      <c r="AY97" s="185" t="s">
        <v>151</v>
      </c>
      <c r="BK97" s="187">
        <f>SUM(BK98:BK104)</f>
        <v>0</v>
      </c>
    </row>
    <row r="98" spans="2:65" s="1" customFormat="1" ht="28.9" customHeight="1">
      <c r="B98" s="39"/>
      <c r="C98" s="191" t="s">
        <v>182</v>
      </c>
      <c r="D98" s="191" t="s">
        <v>153</v>
      </c>
      <c r="E98" s="192" t="s">
        <v>646</v>
      </c>
      <c r="F98" s="193" t="s">
        <v>647</v>
      </c>
      <c r="G98" s="194" t="s">
        <v>190</v>
      </c>
      <c r="H98" s="195">
        <v>0.52400000000000002</v>
      </c>
      <c r="I98" s="196"/>
      <c r="J98" s="197">
        <f>ROUND(I98*H98,2)</f>
        <v>0</v>
      </c>
      <c r="K98" s="193" t="s">
        <v>157</v>
      </c>
      <c r="L98" s="59"/>
      <c r="M98" s="198" t="s">
        <v>21</v>
      </c>
      <c r="N98" s="199" t="s">
        <v>42</v>
      </c>
      <c r="O98" s="40"/>
      <c r="P98" s="200">
        <f>O98*H98</f>
        <v>0</v>
      </c>
      <c r="Q98" s="200">
        <v>0</v>
      </c>
      <c r="R98" s="200">
        <f>Q98*H98</f>
        <v>0</v>
      </c>
      <c r="S98" s="200">
        <v>0</v>
      </c>
      <c r="T98" s="201">
        <f>S98*H98</f>
        <v>0</v>
      </c>
      <c r="AR98" s="22" t="s">
        <v>158</v>
      </c>
      <c r="AT98" s="22" t="s">
        <v>153</v>
      </c>
      <c r="AU98" s="22" t="s">
        <v>81</v>
      </c>
      <c r="AY98" s="22" t="s">
        <v>151</v>
      </c>
      <c r="BE98" s="202">
        <f>IF(N98="základní",J98,0)</f>
        <v>0</v>
      </c>
      <c r="BF98" s="202">
        <f>IF(N98="snížená",J98,0)</f>
        <v>0</v>
      </c>
      <c r="BG98" s="202">
        <f>IF(N98="zákl. přenesená",J98,0)</f>
        <v>0</v>
      </c>
      <c r="BH98" s="202">
        <f>IF(N98="sníž. přenesená",J98,0)</f>
        <v>0</v>
      </c>
      <c r="BI98" s="202">
        <f>IF(N98="nulová",J98,0)</f>
        <v>0</v>
      </c>
      <c r="BJ98" s="22" t="s">
        <v>79</v>
      </c>
      <c r="BK98" s="202">
        <f>ROUND(I98*H98,2)</f>
        <v>0</v>
      </c>
      <c r="BL98" s="22" t="s">
        <v>158</v>
      </c>
      <c r="BM98" s="22" t="s">
        <v>1328</v>
      </c>
    </row>
    <row r="99" spans="2:65" s="1" customFormat="1" ht="94.5">
      <c r="B99" s="39"/>
      <c r="C99" s="61"/>
      <c r="D99" s="208" t="s">
        <v>160</v>
      </c>
      <c r="E99" s="61"/>
      <c r="F99" s="232" t="s">
        <v>649</v>
      </c>
      <c r="G99" s="61"/>
      <c r="H99" s="61"/>
      <c r="I99" s="161"/>
      <c r="J99" s="61"/>
      <c r="K99" s="61"/>
      <c r="L99" s="59"/>
      <c r="M99" s="205"/>
      <c r="N99" s="40"/>
      <c r="O99" s="40"/>
      <c r="P99" s="40"/>
      <c r="Q99" s="40"/>
      <c r="R99" s="40"/>
      <c r="S99" s="40"/>
      <c r="T99" s="76"/>
      <c r="AT99" s="22" t="s">
        <v>160</v>
      </c>
      <c r="AU99" s="22" t="s">
        <v>81</v>
      </c>
    </row>
    <row r="100" spans="2:65" s="1" customFormat="1" ht="28.9" customHeight="1">
      <c r="B100" s="39"/>
      <c r="C100" s="191" t="s">
        <v>187</v>
      </c>
      <c r="D100" s="191" t="s">
        <v>153</v>
      </c>
      <c r="E100" s="192" t="s">
        <v>651</v>
      </c>
      <c r="F100" s="193" t="s">
        <v>652</v>
      </c>
      <c r="G100" s="194" t="s">
        <v>190</v>
      </c>
      <c r="H100" s="195">
        <v>9.9559999999999995</v>
      </c>
      <c r="I100" s="196"/>
      <c r="J100" s="197">
        <f>ROUND(I100*H100,2)</f>
        <v>0</v>
      </c>
      <c r="K100" s="193" t="s">
        <v>157</v>
      </c>
      <c r="L100" s="59"/>
      <c r="M100" s="198" t="s">
        <v>21</v>
      </c>
      <c r="N100" s="199" t="s">
        <v>42</v>
      </c>
      <c r="O100" s="40"/>
      <c r="P100" s="200">
        <f>O100*H100</f>
        <v>0</v>
      </c>
      <c r="Q100" s="200">
        <v>0</v>
      </c>
      <c r="R100" s="200">
        <f>Q100*H100</f>
        <v>0</v>
      </c>
      <c r="S100" s="200">
        <v>0</v>
      </c>
      <c r="T100" s="201">
        <f>S100*H100</f>
        <v>0</v>
      </c>
      <c r="AR100" s="22" t="s">
        <v>158</v>
      </c>
      <c r="AT100" s="22" t="s">
        <v>153</v>
      </c>
      <c r="AU100" s="22" t="s">
        <v>81</v>
      </c>
      <c r="AY100" s="22" t="s">
        <v>151</v>
      </c>
      <c r="BE100" s="202">
        <f>IF(N100="základní",J100,0)</f>
        <v>0</v>
      </c>
      <c r="BF100" s="202">
        <f>IF(N100="snížená",J100,0)</f>
        <v>0</v>
      </c>
      <c r="BG100" s="202">
        <f>IF(N100="zákl. přenesená",J100,0)</f>
        <v>0</v>
      </c>
      <c r="BH100" s="202">
        <f>IF(N100="sníž. přenesená",J100,0)</f>
        <v>0</v>
      </c>
      <c r="BI100" s="202">
        <f>IF(N100="nulová",J100,0)</f>
        <v>0</v>
      </c>
      <c r="BJ100" s="22" t="s">
        <v>79</v>
      </c>
      <c r="BK100" s="202">
        <f>ROUND(I100*H100,2)</f>
        <v>0</v>
      </c>
      <c r="BL100" s="22" t="s">
        <v>158</v>
      </c>
      <c r="BM100" s="22" t="s">
        <v>1329</v>
      </c>
    </row>
    <row r="101" spans="2:65" s="1" customFormat="1" ht="94.5">
      <c r="B101" s="39"/>
      <c r="C101" s="61"/>
      <c r="D101" s="203" t="s">
        <v>160</v>
      </c>
      <c r="E101" s="61"/>
      <c r="F101" s="204" t="s">
        <v>649</v>
      </c>
      <c r="G101" s="61"/>
      <c r="H101" s="61"/>
      <c r="I101" s="161"/>
      <c r="J101" s="61"/>
      <c r="K101" s="61"/>
      <c r="L101" s="59"/>
      <c r="M101" s="205"/>
      <c r="N101" s="40"/>
      <c r="O101" s="40"/>
      <c r="P101" s="40"/>
      <c r="Q101" s="40"/>
      <c r="R101" s="40"/>
      <c r="S101" s="40"/>
      <c r="T101" s="76"/>
      <c r="AT101" s="22" t="s">
        <v>160</v>
      </c>
      <c r="AU101" s="22" t="s">
        <v>81</v>
      </c>
    </row>
    <row r="102" spans="2:65" s="11" customFormat="1">
      <c r="B102" s="206"/>
      <c r="C102" s="207"/>
      <c r="D102" s="208" t="s">
        <v>162</v>
      </c>
      <c r="E102" s="207"/>
      <c r="F102" s="210" t="s">
        <v>1330</v>
      </c>
      <c r="G102" s="207"/>
      <c r="H102" s="211">
        <v>9.9559999999999995</v>
      </c>
      <c r="I102" s="212"/>
      <c r="J102" s="207"/>
      <c r="K102" s="207"/>
      <c r="L102" s="213"/>
      <c r="M102" s="214"/>
      <c r="N102" s="215"/>
      <c r="O102" s="215"/>
      <c r="P102" s="215"/>
      <c r="Q102" s="215"/>
      <c r="R102" s="215"/>
      <c r="S102" s="215"/>
      <c r="T102" s="216"/>
      <c r="AT102" s="217" t="s">
        <v>162</v>
      </c>
      <c r="AU102" s="217" t="s">
        <v>81</v>
      </c>
      <c r="AV102" s="11" t="s">
        <v>81</v>
      </c>
      <c r="AW102" s="11" t="s">
        <v>6</v>
      </c>
      <c r="AX102" s="11" t="s">
        <v>79</v>
      </c>
      <c r="AY102" s="217" t="s">
        <v>151</v>
      </c>
    </row>
    <row r="103" spans="2:65" s="1" customFormat="1" ht="20.45" customHeight="1">
      <c r="B103" s="39"/>
      <c r="C103" s="191" t="s">
        <v>193</v>
      </c>
      <c r="D103" s="191" t="s">
        <v>153</v>
      </c>
      <c r="E103" s="192" t="s">
        <v>656</v>
      </c>
      <c r="F103" s="193" t="s">
        <v>657</v>
      </c>
      <c r="G103" s="194" t="s">
        <v>190</v>
      </c>
      <c r="H103" s="195">
        <v>0.52400000000000002</v>
      </c>
      <c r="I103" s="196"/>
      <c r="J103" s="197">
        <f>ROUND(I103*H103,2)</f>
        <v>0</v>
      </c>
      <c r="K103" s="193" t="s">
        <v>157</v>
      </c>
      <c r="L103" s="59"/>
      <c r="M103" s="198" t="s">
        <v>21</v>
      </c>
      <c r="N103" s="199" t="s">
        <v>42</v>
      </c>
      <c r="O103" s="40"/>
      <c r="P103" s="200">
        <f>O103*H103</f>
        <v>0</v>
      </c>
      <c r="Q103" s="200">
        <v>0</v>
      </c>
      <c r="R103" s="200">
        <f>Q103*H103</f>
        <v>0</v>
      </c>
      <c r="S103" s="200">
        <v>0</v>
      </c>
      <c r="T103" s="201">
        <f>S103*H103</f>
        <v>0</v>
      </c>
      <c r="AR103" s="22" t="s">
        <v>158</v>
      </c>
      <c r="AT103" s="22" t="s">
        <v>153</v>
      </c>
      <c r="AU103" s="22" t="s">
        <v>81</v>
      </c>
      <c r="AY103" s="22" t="s">
        <v>151</v>
      </c>
      <c r="BE103" s="202">
        <f>IF(N103="základní",J103,0)</f>
        <v>0</v>
      </c>
      <c r="BF103" s="202">
        <f>IF(N103="snížená",J103,0)</f>
        <v>0</v>
      </c>
      <c r="BG103" s="202">
        <f>IF(N103="zákl. přenesená",J103,0)</f>
        <v>0</v>
      </c>
      <c r="BH103" s="202">
        <f>IF(N103="sníž. přenesená",J103,0)</f>
        <v>0</v>
      </c>
      <c r="BI103" s="202">
        <f>IF(N103="nulová",J103,0)</f>
        <v>0</v>
      </c>
      <c r="BJ103" s="22" t="s">
        <v>79</v>
      </c>
      <c r="BK103" s="202">
        <f>ROUND(I103*H103,2)</f>
        <v>0</v>
      </c>
      <c r="BL103" s="22" t="s">
        <v>158</v>
      </c>
      <c r="BM103" s="22" t="s">
        <v>1331</v>
      </c>
    </row>
    <row r="104" spans="2:65" s="1" customFormat="1" ht="81">
      <c r="B104" s="39"/>
      <c r="C104" s="61"/>
      <c r="D104" s="203" t="s">
        <v>160</v>
      </c>
      <c r="E104" s="61"/>
      <c r="F104" s="204" t="s">
        <v>659</v>
      </c>
      <c r="G104" s="61"/>
      <c r="H104" s="61"/>
      <c r="I104" s="161"/>
      <c r="J104" s="61"/>
      <c r="K104" s="61"/>
      <c r="L104" s="59"/>
      <c r="M104" s="205"/>
      <c r="N104" s="40"/>
      <c r="O104" s="40"/>
      <c r="P104" s="40"/>
      <c r="Q104" s="40"/>
      <c r="R104" s="40"/>
      <c r="S104" s="40"/>
      <c r="T104" s="76"/>
      <c r="AT104" s="22" t="s">
        <v>160</v>
      </c>
      <c r="AU104" s="22" t="s">
        <v>81</v>
      </c>
    </row>
    <row r="105" spans="2:65" s="10" customFormat="1" ht="37.35" customHeight="1">
      <c r="B105" s="174"/>
      <c r="C105" s="175"/>
      <c r="D105" s="176" t="s">
        <v>70</v>
      </c>
      <c r="E105" s="177" t="s">
        <v>667</v>
      </c>
      <c r="F105" s="177" t="s">
        <v>668</v>
      </c>
      <c r="G105" s="175"/>
      <c r="H105" s="175"/>
      <c r="I105" s="178"/>
      <c r="J105" s="179">
        <f>BK105</f>
        <v>0</v>
      </c>
      <c r="K105" s="175"/>
      <c r="L105" s="180"/>
      <c r="M105" s="181"/>
      <c r="N105" s="182"/>
      <c r="O105" s="182"/>
      <c r="P105" s="183">
        <f>P106+P129+P152</f>
        <v>0</v>
      </c>
      <c r="Q105" s="182"/>
      <c r="R105" s="183">
        <f>R106+R129+R152</f>
        <v>0.16344500000000001</v>
      </c>
      <c r="S105" s="182"/>
      <c r="T105" s="184">
        <f>T106+T129+T152</f>
        <v>0.41448999999999997</v>
      </c>
      <c r="AR105" s="185" t="s">
        <v>81</v>
      </c>
      <c r="AT105" s="186" t="s">
        <v>70</v>
      </c>
      <c r="AU105" s="186" t="s">
        <v>71</v>
      </c>
      <c r="AY105" s="185" t="s">
        <v>151</v>
      </c>
      <c r="BK105" s="187">
        <f>BK106+BK129+BK152</f>
        <v>0</v>
      </c>
    </row>
    <row r="106" spans="2:65" s="10" customFormat="1" ht="19.899999999999999" customHeight="1">
      <c r="B106" s="174"/>
      <c r="C106" s="175"/>
      <c r="D106" s="188" t="s">
        <v>70</v>
      </c>
      <c r="E106" s="189" t="s">
        <v>1332</v>
      </c>
      <c r="F106" s="189" t="s">
        <v>1333</v>
      </c>
      <c r="G106" s="175"/>
      <c r="H106" s="175"/>
      <c r="I106" s="178"/>
      <c r="J106" s="190">
        <f>BK106</f>
        <v>0</v>
      </c>
      <c r="K106" s="175"/>
      <c r="L106" s="180"/>
      <c r="M106" s="181"/>
      <c r="N106" s="182"/>
      <c r="O106" s="182"/>
      <c r="P106" s="183">
        <f>SUM(P107:P128)</f>
        <v>0</v>
      </c>
      <c r="Q106" s="182"/>
      <c r="R106" s="183">
        <f>SUM(R107:R128)</f>
        <v>2.5094999999999999E-2</v>
      </c>
      <c r="S106" s="182"/>
      <c r="T106" s="184">
        <f>SUM(T107:T128)</f>
        <v>0.31331999999999999</v>
      </c>
      <c r="AR106" s="185" t="s">
        <v>81</v>
      </c>
      <c r="AT106" s="186" t="s">
        <v>70</v>
      </c>
      <c r="AU106" s="186" t="s">
        <v>79</v>
      </c>
      <c r="AY106" s="185" t="s">
        <v>151</v>
      </c>
      <c r="BK106" s="187">
        <f>SUM(BK107:BK128)</f>
        <v>0</v>
      </c>
    </row>
    <row r="107" spans="2:65" s="1" customFormat="1" ht="20.45" customHeight="1">
      <c r="B107" s="39"/>
      <c r="C107" s="191" t="s">
        <v>199</v>
      </c>
      <c r="D107" s="191" t="s">
        <v>153</v>
      </c>
      <c r="E107" s="192" t="s">
        <v>1334</v>
      </c>
      <c r="F107" s="193" t="s">
        <v>1335</v>
      </c>
      <c r="G107" s="194" t="s">
        <v>405</v>
      </c>
      <c r="H107" s="195">
        <v>21</v>
      </c>
      <c r="I107" s="196"/>
      <c r="J107" s="197">
        <f>ROUND(I107*H107,2)</f>
        <v>0</v>
      </c>
      <c r="K107" s="193" t="s">
        <v>157</v>
      </c>
      <c r="L107" s="59"/>
      <c r="M107" s="198" t="s">
        <v>21</v>
      </c>
      <c r="N107" s="199" t="s">
        <v>42</v>
      </c>
      <c r="O107" s="40"/>
      <c r="P107" s="200">
        <f>O107*H107</f>
        <v>0</v>
      </c>
      <c r="Q107" s="200">
        <v>0</v>
      </c>
      <c r="R107" s="200">
        <f>Q107*H107</f>
        <v>0</v>
      </c>
      <c r="S107" s="200">
        <v>1.4919999999999999E-2</v>
      </c>
      <c r="T107" s="201">
        <f>S107*H107</f>
        <v>0.31331999999999999</v>
      </c>
      <c r="AR107" s="22" t="s">
        <v>240</v>
      </c>
      <c r="AT107" s="22" t="s">
        <v>153</v>
      </c>
      <c r="AU107" s="22" t="s">
        <v>81</v>
      </c>
      <c r="AY107" s="22" t="s">
        <v>151</v>
      </c>
      <c r="BE107" s="202">
        <f>IF(N107="základní",J107,0)</f>
        <v>0</v>
      </c>
      <c r="BF107" s="202">
        <f>IF(N107="snížená",J107,0)</f>
        <v>0</v>
      </c>
      <c r="BG107" s="202">
        <f>IF(N107="zákl. přenesená",J107,0)</f>
        <v>0</v>
      </c>
      <c r="BH107" s="202">
        <f>IF(N107="sníž. přenesená",J107,0)</f>
        <v>0</v>
      </c>
      <c r="BI107" s="202">
        <f>IF(N107="nulová",J107,0)</f>
        <v>0</v>
      </c>
      <c r="BJ107" s="22" t="s">
        <v>79</v>
      </c>
      <c r="BK107" s="202">
        <f>ROUND(I107*H107,2)</f>
        <v>0</v>
      </c>
      <c r="BL107" s="22" t="s">
        <v>240</v>
      </c>
      <c r="BM107" s="22" t="s">
        <v>1336</v>
      </c>
    </row>
    <row r="108" spans="2:65" s="11" customFormat="1">
      <c r="B108" s="206"/>
      <c r="C108" s="207"/>
      <c r="D108" s="208" t="s">
        <v>162</v>
      </c>
      <c r="E108" s="209" t="s">
        <v>21</v>
      </c>
      <c r="F108" s="210" t="s">
        <v>1337</v>
      </c>
      <c r="G108" s="207"/>
      <c r="H108" s="211">
        <v>21</v>
      </c>
      <c r="I108" s="212"/>
      <c r="J108" s="207"/>
      <c r="K108" s="207"/>
      <c r="L108" s="213"/>
      <c r="M108" s="214"/>
      <c r="N108" s="215"/>
      <c r="O108" s="215"/>
      <c r="P108" s="215"/>
      <c r="Q108" s="215"/>
      <c r="R108" s="215"/>
      <c r="S108" s="215"/>
      <c r="T108" s="216"/>
      <c r="AT108" s="217" t="s">
        <v>162</v>
      </c>
      <c r="AU108" s="217" t="s">
        <v>81</v>
      </c>
      <c r="AV108" s="11" t="s">
        <v>81</v>
      </c>
      <c r="AW108" s="11" t="s">
        <v>35</v>
      </c>
      <c r="AX108" s="11" t="s">
        <v>79</v>
      </c>
      <c r="AY108" s="217" t="s">
        <v>151</v>
      </c>
    </row>
    <row r="109" spans="2:65" s="1" customFormat="1" ht="20.45" customHeight="1">
      <c r="B109" s="39"/>
      <c r="C109" s="191" t="s">
        <v>205</v>
      </c>
      <c r="D109" s="191" t="s">
        <v>153</v>
      </c>
      <c r="E109" s="192" t="s">
        <v>1338</v>
      </c>
      <c r="F109" s="193" t="s">
        <v>1339</v>
      </c>
      <c r="G109" s="194" t="s">
        <v>275</v>
      </c>
      <c r="H109" s="195">
        <v>1</v>
      </c>
      <c r="I109" s="196"/>
      <c r="J109" s="197">
        <f>ROUND(I109*H109,2)</f>
        <v>0</v>
      </c>
      <c r="K109" s="193" t="s">
        <v>157</v>
      </c>
      <c r="L109" s="59"/>
      <c r="M109" s="198" t="s">
        <v>21</v>
      </c>
      <c r="N109" s="199" t="s">
        <v>42</v>
      </c>
      <c r="O109" s="40"/>
      <c r="P109" s="200">
        <f>O109*H109</f>
        <v>0</v>
      </c>
      <c r="Q109" s="200">
        <v>1.8E-3</v>
      </c>
      <c r="R109" s="200">
        <f>Q109*H109</f>
        <v>1.8E-3</v>
      </c>
      <c r="S109" s="200">
        <v>0</v>
      </c>
      <c r="T109" s="201">
        <f>S109*H109</f>
        <v>0</v>
      </c>
      <c r="AR109" s="22" t="s">
        <v>240</v>
      </c>
      <c r="AT109" s="22" t="s">
        <v>153</v>
      </c>
      <c r="AU109" s="22" t="s">
        <v>81</v>
      </c>
      <c r="AY109" s="22" t="s">
        <v>151</v>
      </c>
      <c r="BE109" s="202">
        <f>IF(N109="základní",J109,0)</f>
        <v>0</v>
      </c>
      <c r="BF109" s="202">
        <f>IF(N109="snížená",J109,0)</f>
        <v>0</v>
      </c>
      <c r="BG109" s="202">
        <f>IF(N109="zákl. přenesená",J109,0)</f>
        <v>0</v>
      </c>
      <c r="BH109" s="202">
        <f>IF(N109="sníž. přenesená",J109,0)</f>
        <v>0</v>
      </c>
      <c r="BI109" s="202">
        <f>IF(N109="nulová",J109,0)</f>
        <v>0</v>
      </c>
      <c r="BJ109" s="22" t="s">
        <v>79</v>
      </c>
      <c r="BK109" s="202">
        <f>ROUND(I109*H109,2)</f>
        <v>0</v>
      </c>
      <c r="BL109" s="22" t="s">
        <v>240</v>
      </c>
      <c r="BM109" s="22" t="s">
        <v>1340</v>
      </c>
    </row>
    <row r="110" spans="2:65" s="1" customFormat="1" ht="28.9" customHeight="1">
      <c r="B110" s="39"/>
      <c r="C110" s="191" t="s">
        <v>211</v>
      </c>
      <c r="D110" s="191" t="s">
        <v>153</v>
      </c>
      <c r="E110" s="192" t="s">
        <v>1341</v>
      </c>
      <c r="F110" s="193" t="s">
        <v>1342</v>
      </c>
      <c r="G110" s="194" t="s">
        <v>405</v>
      </c>
      <c r="H110" s="195">
        <v>4</v>
      </c>
      <c r="I110" s="196"/>
      <c r="J110" s="197">
        <f>ROUND(I110*H110,2)</f>
        <v>0</v>
      </c>
      <c r="K110" s="193" t="s">
        <v>157</v>
      </c>
      <c r="L110" s="59"/>
      <c r="M110" s="198" t="s">
        <v>21</v>
      </c>
      <c r="N110" s="199" t="s">
        <v>42</v>
      </c>
      <c r="O110" s="40"/>
      <c r="P110" s="200">
        <f>O110*H110</f>
        <v>0</v>
      </c>
      <c r="Q110" s="200">
        <v>5.9000000000000003E-4</v>
      </c>
      <c r="R110" s="200">
        <f>Q110*H110</f>
        <v>2.3600000000000001E-3</v>
      </c>
      <c r="S110" s="200">
        <v>0</v>
      </c>
      <c r="T110" s="201">
        <f>S110*H110</f>
        <v>0</v>
      </c>
      <c r="AR110" s="22" t="s">
        <v>240</v>
      </c>
      <c r="AT110" s="22" t="s">
        <v>153</v>
      </c>
      <c r="AU110" s="22" t="s">
        <v>81</v>
      </c>
      <c r="AY110" s="22" t="s">
        <v>151</v>
      </c>
      <c r="BE110" s="202">
        <f>IF(N110="základní",J110,0)</f>
        <v>0</v>
      </c>
      <c r="BF110" s="202">
        <f>IF(N110="snížená",J110,0)</f>
        <v>0</v>
      </c>
      <c r="BG110" s="202">
        <f>IF(N110="zákl. přenesená",J110,0)</f>
        <v>0</v>
      </c>
      <c r="BH110" s="202">
        <f>IF(N110="sníž. přenesená",J110,0)</f>
        <v>0</v>
      </c>
      <c r="BI110" s="202">
        <f>IF(N110="nulová",J110,0)</f>
        <v>0</v>
      </c>
      <c r="BJ110" s="22" t="s">
        <v>79</v>
      </c>
      <c r="BK110" s="202">
        <f>ROUND(I110*H110,2)</f>
        <v>0</v>
      </c>
      <c r="BL110" s="22" t="s">
        <v>240</v>
      </c>
      <c r="BM110" s="22" t="s">
        <v>1343</v>
      </c>
    </row>
    <row r="111" spans="2:65" s="1" customFormat="1" ht="81">
      <c r="B111" s="39"/>
      <c r="C111" s="61"/>
      <c r="D111" s="208" t="s">
        <v>160</v>
      </c>
      <c r="E111" s="61"/>
      <c r="F111" s="232" t="s">
        <v>1344</v>
      </c>
      <c r="G111" s="61"/>
      <c r="H111" s="61"/>
      <c r="I111" s="161"/>
      <c r="J111" s="61"/>
      <c r="K111" s="61"/>
      <c r="L111" s="59"/>
      <c r="M111" s="205"/>
      <c r="N111" s="40"/>
      <c r="O111" s="40"/>
      <c r="P111" s="40"/>
      <c r="Q111" s="40"/>
      <c r="R111" s="40"/>
      <c r="S111" s="40"/>
      <c r="T111" s="76"/>
      <c r="AT111" s="22" t="s">
        <v>160</v>
      </c>
      <c r="AU111" s="22" t="s">
        <v>81</v>
      </c>
    </row>
    <row r="112" spans="2:65" s="1" customFormat="1" ht="28.9" customHeight="1">
      <c r="B112" s="39"/>
      <c r="C112" s="191" t="s">
        <v>216</v>
      </c>
      <c r="D112" s="191" t="s">
        <v>153</v>
      </c>
      <c r="E112" s="192" t="s">
        <v>1345</v>
      </c>
      <c r="F112" s="193" t="s">
        <v>1346</v>
      </c>
      <c r="G112" s="194" t="s">
        <v>405</v>
      </c>
      <c r="H112" s="195">
        <v>11</v>
      </c>
      <c r="I112" s="196"/>
      <c r="J112" s="197">
        <f>ROUND(I112*H112,2)</f>
        <v>0</v>
      </c>
      <c r="K112" s="193" t="s">
        <v>157</v>
      </c>
      <c r="L112" s="59"/>
      <c r="M112" s="198" t="s">
        <v>21</v>
      </c>
      <c r="N112" s="199" t="s">
        <v>42</v>
      </c>
      <c r="O112" s="40"/>
      <c r="P112" s="200">
        <f>O112*H112</f>
        <v>0</v>
      </c>
      <c r="Q112" s="200">
        <v>1.1999999999999999E-3</v>
      </c>
      <c r="R112" s="200">
        <f>Q112*H112</f>
        <v>1.3199999999999998E-2</v>
      </c>
      <c r="S112" s="200">
        <v>0</v>
      </c>
      <c r="T112" s="201">
        <f>S112*H112</f>
        <v>0</v>
      </c>
      <c r="AR112" s="22" t="s">
        <v>240</v>
      </c>
      <c r="AT112" s="22" t="s">
        <v>153</v>
      </c>
      <c r="AU112" s="22" t="s">
        <v>81</v>
      </c>
      <c r="AY112" s="22" t="s">
        <v>151</v>
      </c>
      <c r="BE112" s="202">
        <f>IF(N112="základní",J112,0)</f>
        <v>0</v>
      </c>
      <c r="BF112" s="202">
        <f>IF(N112="snížená",J112,0)</f>
        <v>0</v>
      </c>
      <c r="BG112" s="202">
        <f>IF(N112="zákl. přenesená",J112,0)</f>
        <v>0</v>
      </c>
      <c r="BH112" s="202">
        <f>IF(N112="sníž. přenesená",J112,0)</f>
        <v>0</v>
      </c>
      <c r="BI112" s="202">
        <f>IF(N112="nulová",J112,0)</f>
        <v>0</v>
      </c>
      <c r="BJ112" s="22" t="s">
        <v>79</v>
      </c>
      <c r="BK112" s="202">
        <f>ROUND(I112*H112,2)</f>
        <v>0</v>
      </c>
      <c r="BL112" s="22" t="s">
        <v>240</v>
      </c>
      <c r="BM112" s="22" t="s">
        <v>1347</v>
      </c>
    </row>
    <row r="113" spans="2:65" s="1" customFormat="1" ht="81">
      <c r="B113" s="39"/>
      <c r="C113" s="61"/>
      <c r="D113" s="208" t="s">
        <v>160</v>
      </c>
      <c r="E113" s="61"/>
      <c r="F113" s="232" t="s">
        <v>1344</v>
      </c>
      <c r="G113" s="61"/>
      <c r="H113" s="61"/>
      <c r="I113" s="161"/>
      <c r="J113" s="61"/>
      <c r="K113" s="61"/>
      <c r="L113" s="59"/>
      <c r="M113" s="205"/>
      <c r="N113" s="40"/>
      <c r="O113" s="40"/>
      <c r="P113" s="40"/>
      <c r="Q113" s="40"/>
      <c r="R113" s="40"/>
      <c r="S113" s="40"/>
      <c r="T113" s="76"/>
      <c r="AT113" s="22" t="s">
        <v>160</v>
      </c>
      <c r="AU113" s="22" t="s">
        <v>81</v>
      </c>
    </row>
    <row r="114" spans="2:65" s="1" customFormat="1" ht="20.45" customHeight="1">
      <c r="B114" s="39"/>
      <c r="C114" s="191" t="s">
        <v>221</v>
      </c>
      <c r="D114" s="191" t="s">
        <v>153</v>
      </c>
      <c r="E114" s="192" t="s">
        <v>1348</v>
      </c>
      <c r="F114" s="193" t="s">
        <v>1349</v>
      </c>
      <c r="G114" s="194" t="s">
        <v>405</v>
      </c>
      <c r="H114" s="195">
        <v>4.5</v>
      </c>
      <c r="I114" s="196"/>
      <c r="J114" s="197">
        <f>ROUND(I114*H114,2)</f>
        <v>0</v>
      </c>
      <c r="K114" s="193" t="s">
        <v>157</v>
      </c>
      <c r="L114" s="59"/>
      <c r="M114" s="198" t="s">
        <v>21</v>
      </c>
      <c r="N114" s="199" t="s">
        <v>42</v>
      </c>
      <c r="O114" s="40"/>
      <c r="P114" s="200">
        <f>O114*H114</f>
        <v>0</v>
      </c>
      <c r="Q114" s="200">
        <v>2.9E-4</v>
      </c>
      <c r="R114" s="200">
        <f>Q114*H114</f>
        <v>1.305E-3</v>
      </c>
      <c r="S114" s="200">
        <v>0</v>
      </c>
      <c r="T114" s="201">
        <f>S114*H114</f>
        <v>0</v>
      </c>
      <c r="AR114" s="22" t="s">
        <v>240</v>
      </c>
      <c r="AT114" s="22" t="s">
        <v>153</v>
      </c>
      <c r="AU114" s="22" t="s">
        <v>81</v>
      </c>
      <c r="AY114" s="22" t="s">
        <v>151</v>
      </c>
      <c r="BE114" s="202">
        <f>IF(N114="základní",J114,0)</f>
        <v>0</v>
      </c>
      <c r="BF114" s="202">
        <f>IF(N114="snížená",J114,0)</f>
        <v>0</v>
      </c>
      <c r="BG114" s="202">
        <f>IF(N114="zákl. přenesená",J114,0)</f>
        <v>0</v>
      </c>
      <c r="BH114" s="202">
        <f>IF(N114="sníž. přenesená",J114,0)</f>
        <v>0</v>
      </c>
      <c r="BI114" s="202">
        <f>IF(N114="nulová",J114,0)</f>
        <v>0</v>
      </c>
      <c r="BJ114" s="22" t="s">
        <v>79</v>
      </c>
      <c r="BK114" s="202">
        <f>ROUND(I114*H114,2)</f>
        <v>0</v>
      </c>
      <c r="BL114" s="22" t="s">
        <v>240</v>
      </c>
      <c r="BM114" s="22" t="s">
        <v>1350</v>
      </c>
    </row>
    <row r="115" spans="2:65" s="1" customFormat="1" ht="81">
      <c r="B115" s="39"/>
      <c r="C115" s="61"/>
      <c r="D115" s="203" t="s">
        <v>160</v>
      </c>
      <c r="E115" s="61"/>
      <c r="F115" s="204" t="s">
        <v>1344</v>
      </c>
      <c r="G115" s="61"/>
      <c r="H115" s="61"/>
      <c r="I115" s="161"/>
      <c r="J115" s="61"/>
      <c r="K115" s="61"/>
      <c r="L115" s="59"/>
      <c r="M115" s="205"/>
      <c r="N115" s="40"/>
      <c r="O115" s="40"/>
      <c r="P115" s="40"/>
      <c r="Q115" s="40"/>
      <c r="R115" s="40"/>
      <c r="S115" s="40"/>
      <c r="T115" s="76"/>
      <c r="AT115" s="22" t="s">
        <v>160</v>
      </c>
      <c r="AU115" s="22" t="s">
        <v>81</v>
      </c>
    </row>
    <row r="116" spans="2:65" s="11" customFormat="1">
      <c r="B116" s="206"/>
      <c r="C116" s="207"/>
      <c r="D116" s="208" t="s">
        <v>162</v>
      </c>
      <c r="E116" s="209" t="s">
        <v>21</v>
      </c>
      <c r="F116" s="210" t="s">
        <v>1351</v>
      </c>
      <c r="G116" s="207"/>
      <c r="H116" s="211">
        <v>4.5</v>
      </c>
      <c r="I116" s="212"/>
      <c r="J116" s="207"/>
      <c r="K116" s="207"/>
      <c r="L116" s="213"/>
      <c r="M116" s="214"/>
      <c r="N116" s="215"/>
      <c r="O116" s="215"/>
      <c r="P116" s="215"/>
      <c r="Q116" s="215"/>
      <c r="R116" s="215"/>
      <c r="S116" s="215"/>
      <c r="T116" s="216"/>
      <c r="AT116" s="217" t="s">
        <v>162</v>
      </c>
      <c r="AU116" s="217" t="s">
        <v>81</v>
      </c>
      <c r="AV116" s="11" t="s">
        <v>81</v>
      </c>
      <c r="AW116" s="11" t="s">
        <v>35</v>
      </c>
      <c r="AX116" s="11" t="s">
        <v>79</v>
      </c>
      <c r="AY116" s="217" t="s">
        <v>151</v>
      </c>
    </row>
    <row r="117" spans="2:65" s="1" customFormat="1" ht="20.45" customHeight="1">
      <c r="B117" s="39"/>
      <c r="C117" s="191" t="s">
        <v>227</v>
      </c>
      <c r="D117" s="191" t="s">
        <v>153</v>
      </c>
      <c r="E117" s="192" t="s">
        <v>1352</v>
      </c>
      <c r="F117" s="193" t="s">
        <v>1353</v>
      </c>
      <c r="G117" s="194" t="s">
        <v>405</v>
      </c>
      <c r="H117" s="195">
        <v>5.5</v>
      </c>
      <c r="I117" s="196"/>
      <c r="J117" s="197">
        <f>ROUND(I117*H117,2)</f>
        <v>0</v>
      </c>
      <c r="K117" s="193" t="s">
        <v>157</v>
      </c>
      <c r="L117" s="59"/>
      <c r="M117" s="198" t="s">
        <v>21</v>
      </c>
      <c r="N117" s="199" t="s">
        <v>42</v>
      </c>
      <c r="O117" s="40"/>
      <c r="P117" s="200">
        <f>O117*H117</f>
        <v>0</v>
      </c>
      <c r="Q117" s="200">
        <v>1.14E-3</v>
      </c>
      <c r="R117" s="200">
        <f>Q117*H117</f>
        <v>6.2699999999999995E-3</v>
      </c>
      <c r="S117" s="200">
        <v>0</v>
      </c>
      <c r="T117" s="201">
        <f>S117*H117</f>
        <v>0</v>
      </c>
      <c r="AR117" s="22" t="s">
        <v>240</v>
      </c>
      <c r="AT117" s="22" t="s">
        <v>153</v>
      </c>
      <c r="AU117" s="22" t="s">
        <v>81</v>
      </c>
      <c r="AY117" s="22" t="s">
        <v>151</v>
      </c>
      <c r="BE117" s="202">
        <f>IF(N117="základní",J117,0)</f>
        <v>0</v>
      </c>
      <c r="BF117" s="202">
        <f>IF(N117="snížená",J117,0)</f>
        <v>0</v>
      </c>
      <c r="BG117" s="202">
        <f>IF(N117="zákl. přenesená",J117,0)</f>
        <v>0</v>
      </c>
      <c r="BH117" s="202">
        <f>IF(N117="sníž. přenesená",J117,0)</f>
        <v>0</v>
      </c>
      <c r="BI117" s="202">
        <f>IF(N117="nulová",J117,0)</f>
        <v>0</v>
      </c>
      <c r="BJ117" s="22" t="s">
        <v>79</v>
      </c>
      <c r="BK117" s="202">
        <f>ROUND(I117*H117,2)</f>
        <v>0</v>
      </c>
      <c r="BL117" s="22" t="s">
        <v>240</v>
      </c>
      <c r="BM117" s="22" t="s">
        <v>1354</v>
      </c>
    </row>
    <row r="118" spans="2:65" s="1" customFormat="1" ht="81">
      <c r="B118" s="39"/>
      <c r="C118" s="61"/>
      <c r="D118" s="203" t="s">
        <v>160</v>
      </c>
      <c r="E118" s="61"/>
      <c r="F118" s="204" t="s">
        <v>1344</v>
      </c>
      <c r="G118" s="61"/>
      <c r="H118" s="61"/>
      <c r="I118" s="161"/>
      <c r="J118" s="61"/>
      <c r="K118" s="61"/>
      <c r="L118" s="59"/>
      <c r="M118" s="205"/>
      <c r="N118" s="40"/>
      <c r="O118" s="40"/>
      <c r="P118" s="40"/>
      <c r="Q118" s="40"/>
      <c r="R118" s="40"/>
      <c r="S118" s="40"/>
      <c r="T118" s="76"/>
      <c r="AT118" s="22" t="s">
        <v>160</v>
      </c>
      <c r="AU118" s="22" t="s">
        <v>81</v>
      </c>
    </row>
    <row r="119" spans="2:65" s="11" customFormat="1">
      <c r="B119" s="206"/>
      <c r="C119" s="207"/>
      <c r="D119" s="208" t="s">
        <v>162</v>
      </c>
      <c r="E119" s="209" t="s">
        <v>21</v>
      </c>
      <c r="F119" s="210" t="s">
        <v>1355</v>
      </c>
      <c r="G119" s="207"/>
      <c r="H119" s="211">
        <v>5.5</v>
      </c>
      <c r="I119" s="212"/>
      <c r="J119" s="207"/>
      <c r="K119" s="207"/>
      <c r="L119" s="213"/>
      <c r="M119" s="214"/>
      <c r="N119" s="215"/>
      <c r="O119" s="215"/>
      <c r="P119" s="215"/>
      <c r="Q119" s="215"/>
      <c r="R119" s="215"/>
      <c r="S119" s="215"/>
      <c r="T119" s="216"/>
      <c r="AT119" s="217" t="s">
        <v>162</v>
      </c>
      <c r="AU119" s="217" t="s">
        <v>81</v>
      </c>
      <c r="AV119" s="11" t="s">
        <v>81</v>
      </c>
      <c r="AW119" s="11" t="s">
        <v>35</v>
      </c>
      <c r="AX119" s="11" t="s">
        <v>79</v>
      </c>
      <c r="AY119" s="217" t="s">
        <v>151</v>
      </c>
    </row>
    <row r="120" spans="2:65" s="1" customFormat="1" ht="28.9" customHeight="1">
      <c r="B120" s="39"/>
      <c r="C120" s="191" t="s">
        <v>231</v>
      </c>
      <c r="D120" s="191" t="s">
        <v>153</v>
      </c>
      <c r="E120" s="192" t="s">
        <v>1356</v>
      </c>
      <c r="F120" s="193" t="s">
        <v>1357</v>
      </c>
      <c r="G120" s="194" t="s">
        <v>275</v>
      </c>
      <c r="H120" s="195">
        <v>2</v>
      </c>
      <c r="I120" s="196"/>
      <c r="J120" s="197">
        <f>ROUND(I120*H120,2)</f>
        <v>0</v>
      </c>
      <c r="K120" s="193" t="s">
        <v>157</v>
      </c>
      <c r="L120" s="59"/>
      <c r="M120" s="198" t="s">
        <v>21</v>
      </c>
      <c r="N120" s="199" t="s">
        <v>42</v>
      </c>
      <c r="O120" s="40"/>
      <c r="P120" s="200">
        <f>O120*H120</f>
        <v>0</v>
      </c>
      <c r="Q120" s="200">
        <v>0</v>
      </c>
      <c r="R120" s="200">
        <f>Q120*H120</f>
        <v>0</v>
      </c>
      <c r="S120" s="200">
        <v>0</v>
      </c>
      <c r="T120" s="201">
        <f>S120*H120</f>
        <v>0</v>
      </c>
      <c r="AR120" s="22" t="s">
        <v>240</v>
      </c>
      <c r="AT120" s="22" t="s">
        <v>153</v>
      </c>
      <c r="AU120" s="22" t="s">
        <v>81</v>
      </c>
      <c r="AY120" s="22" t="s">
        <v>151</v>
      </c>
      <c r="BE120" s="202">
        <f>IF(N120="základní",J120,0)</f>
        <v>0</v>
      </c>
      <c r="BF120" s="202">
        <f>IF(N120="snížená",J120,0)</f>
        <v>0</v>
      </c>
      <c r="BG120" s="202">
        <f>IF(N120="zákl. přenesená",J120,0)</f>
        <v>0</v>
      </c>
      <c r="BH120" s="202">
        <f>IF(N120="sníž. přenesená",J120,0)</f>
        <v>0</v>
      </c>
      <c r="BI120" s="202">
        <f>IF(N120="nulová",J120,0)</f>
        <v>0</v>
      </c>
      <c r="BJ120" s="22" t="s">
        <v>79</v>
      </c>
      <c r="BK120" s="202">
        <f>ROUND(I120*H120,2)</f>
        <v>0</v>
      </c>
      <c r="BL120" s="22" t="s">
        <v>240</v>
      </c>
      <c r="BM120" s="22" t="s">
        <v>1358</v>
      </c>
    </row>
    <row r="121" spans="2:65" s="1" customFormat="1" ht="54">
      <c r="B121" s="39"/>
      <c r="C121" s="61"/>
      <c r="D121" s="208" t="s">
        <v>160</v>
      </c>
      <c r="E121" s="61"/>
      <c r="F121" s="232" t="s">
        <v>1359</v>
      </c>
      <c r="G121" s="61"/>
      <c r="H121" s="61"/>
      <c r="I121" s="161"/>
      <c r="J121" s="61"/>
      <c r="K121" s="61"/>
      <c r="L121" s="59"/>
      <c r="M121" s="205"/>
      <c r="N121" s="40"/>
      <c r="O121" s="40"/>
      <c r="P121" s="40"/>
      <c r="Q121" s="40"/>
      <c r="R121" s="40"/>
      <c r="S121" s="40"/>
      <c r="T121" s="76"/>
      <c r="AT121" s="22" t="s">
        <v>160</v>
      </c>
      <c r="AU121" s="22" t="s">
        <v>81</v>
      </c>
    </row>
    <row r="122" spans="2:65" s="1" customFormat="1" ht="28.9" customHeight="1">
      <c r="B122" s="39"/>
      <c r="C122" s="191" t="s">
        <v>10</v>
      </c>
      <c r="D122" s="191" t="s">
        <v>153</v>
      </c>
      <c r="E122" s="192" t="s">
        <v>1360</v>
      </c>
      <c r="F122" s="193" t="s">
        <v>1361</v>
      </c>
      <c r="G122" s="194" t="s">
        <v>275</v>
      </c>
      <c r="H122" s="195">
        <v>4</v>
      </c>
      <c r="I122" s="196"/>
      <c r="J122" s="197">
        <f>ROUND(I122*H122,2)</f>
        <v>0</v>
      </c>
      <c r="K122" s="193" t="s">
        <v>157</v>
      </c>
      <c r="L122" s="59"/>
      <c r="M122" s="198" t="s">
        <v>21</v>
      </c>
      <c r="N122" s="199" t="s">
        <v>42</v>
      </c>
      <c r="O122" s="40"/>
      <c r="P122" s="200">
        <f>O122*H122</f>
        <v>0</v>
      </c>
      <c r="Q122" s="200">
        <v>0</v>
      </c>
      <c r="R122" s="200">
        <f>Q122*H122</f>
        <v>0</v>
      </c>
      <c r="S122" s="200">
        <v>0</v>
      </c>
      <c r="T122" s="201">
        <f>S122*H122</f>
        <v>0</v>
      </c>
      <c r="AR122" s="22" t="s">
        <v>240</v>
      </c>
      <c r="AT122" s="22" t="s">
        <v>153</v>
      </c>
      <c r="AU122" s="22" t="s">
        <v>81</v>
      </c>
      <c r="AY122" s="22" t="s">
        <v>151</v>
      </c>
      <c r="BE122" s="202">
        <f>IF(N122="základní",J122,0)</f>
        <v>0</v>
      </c>
      <c r="BF122" s="202">
        <f>IF(N122="snížená",J122,0)</f>
        <v>0</v>
      </c>
      <c r="BG122" s="202">
        <f>IF(N122="zákl. přenesená",J122,0)</f>
        <v>0</v>
      </c>
      <c r="BH122" s="202">
        <f>IF(N122="sníž. přenesená",J122,0)</f>
        <v>0</v>
      </c>
      <c r="BI122" s="202">
        <f>IF(N122="nulová",J122,0)</f>
        <v>0</v>
      </c>
      <c r="BJ122" s="22" t="s">
        <v>79</v>
      </c>
      <c r="BK122" s="202">
        <f>ROUND(I122*H122,2)</f>
        <v>0</v>
      </c>
      <c r="BL122" s="22" t="s">
        <v>240</v>
      </c>
      <c r="BM122" s="22" t="s">
        <v>1362</v>
      </c>
    </row>
    <row r="123" spans="2:65" s="1" customFormat="1" ht="54">
      <c r="B123" s="39"/>
      <c r="C123" s="61"/>
      <c r="D123" s="208" t="s">
        <v>160</v>
      </c>
      <c r="E123" s="61"/>
      <c r="F123" s="232" t="s">
        <v>1359</v>
      </c>
      <c r="G123" s="61"/>
      <c r="H123" s="61"/>
      <c r="I123" s="161"/>
      <c r="J123" s="61"/>
      <c r="K123" s="61"/>
      <c r="L123" s="59"/>
      <c r="M123" s="205"/>
      <c r="N123" s="40"/>
      <c r="O123" s="40"/>
      <c r="P123" s="40"/>
      <c r="Q123" s="40"/>
      <c r="R123" s="40"/>
      <c r="S123" s="40"/>
      <c r="T123" s="76"/>
      <c r="AT123" s="22" t="s">
        <v>160</v>
      </c>
      <c r="AU123" s="22" t="s">
        <v>81</v>
      </c>
    </row>
    <row r="124" spans="2:65" s="1" customFormat="1" ht="20.45" customHeight="1">
      <c r="B124" s="39"/>
      <c r="C124" s="191" t="s">
        <v>240</v>
      </c>
      <c r="D124" s="191" t="s">
        <v>153</v>
      </c>
      <c r="E124" s="192" t="s">
        <v>1363</v>
      </c>
      <c r="F124" s="193" t="s">
        <v>1364</v>
      </c>
      <c r="G124" s="194" t="s">
        <v>275</v>
      </c>
      <c r="H124" s="195">
        <v>1</v>
      </c>
      <c r="I124" s="196"/>
      <c r="J124" s="197">
        <f>ROUND(I124*H124,2)</f>
        <v>0</v>
      </c>
      <c r="K124" s="193" t="s">
        <v>157</v>
      </c>
      <c r="L124" s="59"/>
      <c r="M124" s="198" t="s">
        <v>21</v>
      </c>
      <c r="N124" s="199" t="s">
        <v>42</v>
      </c>
      <c r="O124" s="40"/>
      <c r="P124" s="200">
        <f>O124*H124</f>
        <v>0</v>
      </c>
      <c r="Q124" s="200">
        <v>1.6000000000000001E-4</v>
      </c>
      <c r="R124" s="200">
        <f>Q124*H124</f>
        <v>1.6000000000000001E-4</v>
      </c>
      <c r="S124" s="200">
        <v>0</v>
      </c>
      <c r="T124" s="201">
        <f>S124*H124</f>
        <v>0</v>
      </c>
      <c r="AR124" s="22" t="s">
        <v>240</v>
      </c>
      <c r="AT124" s="22" t="s">
        <v>153</v>
      </c>
      <c r="AU124" s="22" t="s">
        <v>81</v>
      </c>
      <c r="AY124" s="22" t="s">
        <v>151</v>
      </c>
      <c r="BE124" s="202">
        <f>IF(N124="základní",J124,0)</f>
        <v>0</v>
      </c>
      <c r="BF124" s="202">
        <f>IF(N124="snížená",J124,0)</f>
        <v>0</v>
      </c>
      <c r="BG124" s="202">
        <f>IF(N124="zákl. přenesená",J124,0)</f>
        <v>0</v>
      </c>
      <c r="BH124" s="202">
        <f>IF(N124="sníž. přenesená",J124,0)</f>
        <v>0</v>
      </c>
      <c r="BI124" s="202">
        <f>IF(N124="nulová",J124,0)</f>
        <v>0</v>
      </c>
      <c r="BJ124" s="22" t="s">
        <v>79</v>
      </c>
      <c r="BK124" s="202">
        <f>ROUND(I124*H124,2)</f>
        <v>0</v>
      </c>
      <c r="BL124" s="22" t="s">
        <v>240</v>
      </c>
      <c r="BM124" s="22" t="s">
        <v>1365</v>
      </c>
    </row>
    <row r="125" spans="2:65" s="1" customFormat="1" ht="20.45" customHeight="1">
      <c r="B125" s="39"/>
      <c r="C125" s="191" t="s">
        <v>246</v>
      </c>
      <c r="D125" s="191" t="s">
        <v>153</v>
      </c>
      <c r="E125" s="192" t="s">
        <v>1366</v>
      </c>
      <c r="F125" s="193" t="s">
        <v>1367</v>
      </c>
      <c r="G125" s="194" t="s">
        <v>405</v>
      </c>
      <c r="H125" s="195">
        <v>25</v>
      </c>
      <c r="I125" s="196"/>
      <c r="J125" s="197">
        <f>ROUND(I125*H125,2)</f>
        <v>0</v>
      </c>
      <c r="K125" s="193" t="s">
        <v>157</v>
      </c>
      <c r="L125" s="59"/>
      <c r="M125" s="198" t="s">
        <v>21</v>
      </c>
      <c r="N125" s="199" t="s">
        <v>42</v>
      </c>
      <c r="O125" s="40"/>
      <c r="P125" s="200">
        <f>O125*H125</f>
        <v>0</v>
      </c>
      <c r="Q125" s="200">
        <v>0</v>
      </c>
      <c r="R125" s="200">
        <f>Q125*H125</f>
        <v>0</v>
      </c>
      <c r="S125" s="200">
        <v>0</v>
      </c>
      <c r="T125" s="201">
        <f>S125*H125</f>
        <v>0</v>
      </c>
      <c r="AR125" s="22" t="s">
        <v>240</v>
      </c>
      <c r="AT125" s="22" t="s">
        <v>153</v>
      </c>
      <c r="AU125" s="22" t="s">
        <v>81</v>
      </c>
      <c r="AY125" s="22" t="s">
        <v>151</v>
      </c>
      <c r="BE125" s="202">
        <f>IF(N125="základní",J125,0)</f>
        <v>0</v>
      </c>
      <c r="BF125" s="202">
        <f>IF(N125="snížená",J125,0)</f>
        <v>0</v>
      </c>
      <c r="BG125" s="202">
        <f>IF(N125="zákl. přenesená",J125,0)</f>
        <v>0</v>
      </c>
      <c r="BH125" s="202">
        <f>IF(N125="sníž. přenesená",J125,0)</f>
        <v>0</v>
      </c>
      <c r="BI125" s="202">
        <f>IF(N125="nulová",J125,0)</f>
        <v>0</v>
      </c>
      <c r="BJ125" s="22" t="s">
        <v>79</v>
      </c>
      <c r="BK125" s="202">
        <f>ROUND(I125*H125,2)</f>
        <v>0</v>
      </c>
      <c r="BL125" s="22" t="s">
        <v>240</v>
      </c>
      <c r="BM125" s="22" t="s">
        <v>1368</v>
      </c>
    </row>
    <row r="126" spans="2:65" s="1" customFormat="1" ht="40.5">
      <c r="B126" s="39"/>
      <c r="C126" s="61"/>
      <c r="D126" s="208" t="s">
        <v>160</v>
      </c>
      <c r="E126" s="61"/>
      <c r="F126" s="232" t="s">
        <v>1369</v>
      </c>
      <c r="G126" s="61"/>
      <c r="H126" s="61"/>
      <c r="I126" s="161"/>
      <c r="J126" s="61"/>
      <c r="K126" s="61"/>
      <c r="L126" s="59"/>
      <c r="M126" s="205"/>
      <c r="N126" s="40"/>
      <c r="O126" s="40"/>
      <c r="P126" s="40"/>
      <c r="Q126" s="40"/>
      <c r="R126" s="40"/>
      <c r="S126" s="40"/>
      <c r="T126" s="76"/>
      <c r="AT126" s="22" t="s">
        <v>160</v>
      </c>
      <c r="AU126" s="22" t="s">
        <v>81</v>
      </c>
    </row>
    <row r="127" spans="2:65" s="1" customFormat="1" ht="40.15" customHeight="1">
      <c r="B127" s="39"/>
      <c r="C127" s="191" t="s">
        <v>250</v>
      </c>
      <c r="D127" s="191" t="s">
        <v>153</v>
      </c>
      <c r="E127" s="192" t="s">
        <v>1370</v>
      </c>
      <c r="F127" s="193" t="s">
        <v>1371</v>
      </c>
      <c r="G127" s="194" t="s">
        <v>190</v>
      </c>
      <c r="H127" s="195">
        <v>2.5000000000000001E-2</v>
      </c>
      <c r="I127" s="196"/>
      <c r="J127" s="197">
        <f>ROUND(I127*H127,2)</f>
        <v>0</v>
      </c>
      <c r="K127" s="193" t="s">
        <v>157</v>
      </c>
      <c r="L127" s="59"/>
      <c r="M127" s="198" t="s">
        <v>21</v>
      </c>
      <c r="N127" s="199" t="s">
        <v>42</v>
      </c>
      <c r="O127" s="40"/>
      <c r="P127" s="200">
        <f>O127*H127</f>
        <v>0</v>
      </c>
      <c r="Q127" s="200">
        <v>0</v>
      </c>
      <c r="R127" s="200">
        <f>Q127*H127</f>
        <v>0</v>
      </c>
      <c r="S127" s="200">
        <v>0</v>
      </c>
      <c r="T127" s="201">
        <f>S127*H127</f>
        <v>0</v>
      </c>
      <c r="AR127" s="22" t="s">
        <v>240</v>
      </c>
      <c r="AT127" s="22" t="s">
        <v>153</v>
      </c>
      <c r="AU127" s="22" t="s">
        <v>81</v>
      </c>
      <c r="AY127" s="22" t="s">
        <v>151</v>
      </c>
      <c r="BE127" s="202">
        <f>IF(N127="základní",J127,0)</f>
        <v>0</v>
      </c>
      <c r="BF127" s="202">
        <f>IF(N127="snížená",J127,0)</f>
        <v>0</v>
      </c>
      <c r="BG127" s="202">
        <f>IF(N127="zákl. přenesená",J127,0)</f>
        <v>0</v>
      </c>
      <c r="BH127" s="202">
        <f>IF(N127="sníž. přenesená",J127,0)</f>
        <v>0</v>
      </c>
      <c r="BI127" s="202">
        <f>IF(N127="nulová",J127,0)</f>
        <v>0</v>
      </c>
      <c r="BJ127" s="22" t="s">
        <v>79</v>
      </c>
      <c r="BK127" s="202">
        <f>ROUND(I127*H127,2)</f>
        <v>0</v>
      </c>
      <c r="BL127" s="22" t="s">
        <v>240</v>
      </c>
      <c r="BM127" s="22" t="s">
        <v>1372</v>
      </c>
    </row>
    <row r="128" spans="2:65" s="1" customFormat="1" ht="135">
      <c r="B128" s="39"/>
      <c r="C128" s="61"/>
      <c r="D128" s="203" t="s">
        <v>160</v>
      </c>
      <c r="E128" s="61"/>
      <c r="F128" s="204" t="s">
        <v>698</v>
      </c>
      <c r="G128" s="61"/>
      <c r="H128" s="61"/>
      <c r="I128" s="161"/>
      <c r="J128" s="61"/>
      <c r="K128" s="61"/>
      <c r="L128" s="59"/>
      <c r="M128" s="205"/>
      <c r="N128" s="40"/>
      <c r="O128" s="40"/>
      <c r="P128" s="40"/>
      <c r="Q128" s="40"/>
      <c r="R128" s="40"/>
      <c r="S128" s="40"/>
      <c r="T128" s="76"/>
      <c r="AT128" s="22" t="s">
        <v>160</v>
      </c>
      <c r="AU128" s="22" t="s">
        <v>81</v>
      </c>
    </row>
    <row r="129" spans="2:65" s="10" customFormat="1" ht="29.85" customHeight="1">
      <c r="B129" s="174"/>
      <c r="C129" s="175"/>
      <c r="D129" s="188" t="s">
        <v>70</v>
      </c>
      <c r="E129" s="189" t="s">
        <v>1373</v>
      </c>
      <c r="F129" s="189" t="s">
        <v>1374</v>
      </c>
      <c r="G129" s="175"/>
      <c r="H129" s="175"/>
      <c r="I129" s="178"/>
      <c r="J129" s="190">
        <f>BK129</f>
        <v>0</v>
      </c>
      <c r="K129" s="175"/>
      <c r="L129" s="180"/>
      <c r="M129" s="181"/>
      <c r="N129" s="182"/>
      <c r="O129" s="182"/>
      <c r="P129" s="183">
        <f>SUM(P130:P151)</f>
        <v>0</v>
      </c>
      <c r="Q129" s="182"/>
      <c r="R129" s="183">
        <f>SUM(R130:R151)</f>
        <v>1.6419999999999997E-2</v>
      </c>
      <c r="S129" s="182"/>
      <c r="T129" s="184">
        <f>SUM(T130:T151)</f>
        <v>4.2599999999999999E-3</v>
      </c>
      <c r="AR129" s="185" t="s">
        <v>81</v>
      </c>
      <c r="AT129" s="186" t="s">
        <v>70</v>
      </c>
      <c r="AU129" s="186" t="s">
        <v>79</v>
      </c>
      <c r="AY129" s="185" t="s">
        <v>151</v>
      </c>
      <c r="BK129" s="187">
        <f>SUM(BK130:BK151)</f>
        <v>0</v>
      </c>
    </row>
    <row r="130" spans="2:65" s="1" customFormat="1" ht="20.45" customHeight="1">
      <c r="B130" s="39"/>
      <c r="C130" s="191" t="s">
        <v>255</v>
      </c>
      <c r="D130" s="191" t="s">
        <v>153</v>
      </c>
      <c r="E130" s="192" t="s">
        <v>1375</v>
      </c>
      <c r="F130" s="193" t="s">
        <v>1376</v>
      </c>
      <c r="G130" s="194" t="s">
        <v>405</v>
      </c>
      <c r="H130" s="195">
        <v>2</v>
      </c>
      <c r="I130" s="196"/>
      <c r="J130" s="197">
        <f>ROUND(I130*H130,2)</f>
        <v>0</v>
      </c>
      <c r="K130" s="193" t="s">
        <v>157</v>
      </c>
      <c r="L130" s="59"/>
      <c r="M130" s="198" t="s">
        <v>21</v>
      </c>
      <c r="N130" s="199" t="s">
        <v>42</v>
      </c>
      <c r="O130" s="40"/>
      <c r="P130" s="200">
        <f>O130*H130</f>
        <v>0</v>
      </c>
      <c r="Q130" s="200">
        <v>0</v>
      </c>
      <c r="R130" s="200">
        <f>Q130*H130</f>
        <v>0</v>
      </c>
      <c r="S130" s="200">
        <v>2.1299999999999999E-3</v>
      </c>
      <c r="T130" s="201">
        <f>S130*H130</f>
        <v>4.2599999999999999E-3</v>
      </c>
      <c r="AR130" s="22" t="s">
        <v>240</v>
      </c>
      <c r="AT130" s="22" t="s">
        <v>153</v>
      </c>
      <c r="AU130" s="22" t="s">
        <v>81</v>
      </c>
      <c r="AY130" s="22" t="s">
        <v>151</v>
      </c>
      <c r="BE130" s="202">
        <f>IF(N130="základní",J130,0)</f>
        <v>0</v>
      </c>
      <c r="BF130" s="202">
        <f>IF(N130="snížená",J130,0)</f>
        <v>0</v>
      </c>
      <c r="BG130" s="202">
        <f>IF(N130="zákl. přenesená",J130,0)</f>
        <v>0</v>
      </c>
      <c r="BH130" s="202">
        <f>IF(N130="sníž. přenesená",J130,0)</f>
        <v>0</v>
      </c>
      <c r="BI130" s="202">
        <f>IF(N130="nulová",J130,0)</f>
        <v>0</v>
      </c>
      <c r="BJ130" s="22" t="s">
        <v>79</v>
      </c>
      <c r="BK130" s="202">
        <f>ROUND(I130*H130,2)</f>
        <v>0</v>
      </c>
      <c r="BL130" s="22" t="s">
        <v>240</v>
      </c>
      <c r="BM130" s="22" t="s">
        <v>1377</v>
      </c>
    </row>
    <row r="131" spans="2:65" s="1" customFormat="1" ht="40.15" customHeight="1">
      <c r="B131" s="39"/>
      <c r="C131" s="191" t="s">
        <v>264</v>
      </c>
      <c r="D131" s="191" t="s">
        <v>153</v>
      </c>
      <c r="E131" s="192" t="s">
        <v>1378</v>
      </c>
      <c r="F131" s="193" t="s">
        <v>1379</v>
      </c>
      <c r="G131" s="194" t="s">
        <v>275</v>
      </c>
      <c r="H131" s="195">
        <v>2</v>
      </c>
      <c r="I131" s="196"/>
      <c r="J131" s="197">
        <f>ROUND(I131*H131,2)</f>
        <v>0</v>
      </c>
      <c r="K131" s="193" t="s">
        <v>157</v>
      </c>
      <c r="L131" s="59"/>
      <c r="M131" s="198" t="s">
        <v>21</v>
      </c>
      <c r="N131" s="199" t="s">
        <v>42</v>
      </c>
      <c r="O131" s="40"/>
      <c r="P131" s="200">
        <f>O131*H131</f>
        <v>0</v>
      </c>
      <c r="Q131" s="200">
        <v>1.8400000000000001E-3</v>
      </c>
      <c r="R131" s="200">
        <f>Q131*H131</f>
        <v>3.6800000000000001E-3</v>
      </c>
      <c r="S131" s="200">
        <v>0</v>
      </c>
      <c r="T131" s="201">
        <f>S131*H131</f>
        <v>0</v>
      </c>
      <c r="AR131" s="22" t="s">
        <v>240</v>
      </c>
      <c r="AT131" s="22" t="s">
        <v>153</v>
      </c>
      <c r="AU131" s="22" t="s">
        <v>81</v>
      </c>
      <c r="AY131" s="22" t="s">
        <v>151</v>
      </c>
      <c r="BE131" s="202">
        <f>IF(N131="základní",J131,0)</f>
        <v>0</v>
      </c>
      <c r="BF131" s="202">
        <f>IF(N131="snížená",J131,0)</f>
        <v>0</v>
      </c>
      <c r="BG131" s="202">
        <f>IF(N131="zákl. přenesená",J131,0)</f>
        <v>0</v>
      </c>
      <c r="BH131" s="202">
        <f>IF(N131="sníž. přenesená",J131,0)</f>
        <v>0</v>
      </c>
      <c r="BI131" s="202">
        <f>IF(N131="nulová",J131,0)</f>
        <v>0</v>
      </c>
      <c r="BJ131" s="22" t="s">
        <v>79</v>
      </c>
      <c r="BK131" s="202">
        <f>ROUND(I131*H131,2)</f>
        <v>0</v>
      </c>
      <c r="BL131" s="22" t="s">
        <v>240</v>
      </c>
      <c r="BM131" s="22" t="s">
        <v>1380</v>
      </c>
    </row>
    <row r="132" spans="2:65" s="1" customFormat="1" ht="67.5">
      <c r="B132" s="39"/>
      <c r="C132" s="61"/>
      <c r="D132" s="208" t="s">
        <v>160</v>
      </c>
      <c r="E132" s="61"/>
      <c r="F132" s="232" t="s">
        <v>1381</v>
      </c>
      <c r="G132" s="61"/>
      <c r="H132" s="61"/>
      <c r="I132" s="161"/>
      <c r="J132" s="61"/>
      <c r="K132" s="61"/>
      <c r="L132" s="59"/>
      <c r="M132" s="205"/>
      <c r="N132" s="40"/>
      <c r="O132" s="40"/>
      <c r="P132" s="40"/>
      <c r="Q132" s="40"/>
      <c r="R132" s="40"/>
      <c r="S132" s="40"/>
      <c r="T132" s="76"/>
      <c r="AT132" s="22" t="s">
        <v>160</v>
      </c>
      <c r="AU132" s="22" t="s">
        <v>81</v>
      </c>
    </row>
    <row r="133" spans="2:65" s="1" customFormat="1" ht="28.9" customHeight="1">
      <c r="B133" s="39"/>
      <c r="C133" s="191" t="s">
        <v>9</v>
      </c>
      <c r="D133" s="191" t="s">
        <v>153</v>
      </c>
      <c r="E133" s="192" t="s">
        <v>1382</v>
      </c>
      <c r="F133" s="193" t="s">
        <v>1383</v>
      </c>
      <c r="G133" s="194" t="s">
        <v>405</v>
      </c>
      <c r="H133" s="195">
        <v>10</v>
      </c>
      <c r="I133" s="196"/>
      <c r="J133" s="197">
        <f>ROUND(I133*H133,2)</f>
        <v>0</v>
      </c>
      <c r="K133" s="193" t="s">
        <v>157</v>
      </c>
      <c r="L133" s="59"/>
      <c r="M133" s="198" t="s">
        <v>21</v>
      </c>
      <c r="N133" s="199" t="s">
        <v>42</v>
      </c>
      <c r="O133" s="40"/>
      <c r="P133" s="200">
        <f>O133*H133</f>
        <v>0</v>
      </c>
      <c r="Q133" s="200">
        <v>6.6E-4</v>
      </c>
      <c r="R133" s="200">
        <f>Q133*H133</f>
        <v>6.6E-3</v>
      </c>
      <c r="S133" s="200">
        <v>0</v>
      </c>
      <c r="T133" s="201">
        <f>S133*H133</f>
        <v>0</v>
      </c>
      <c r="AR133" s="22" t="s">
        <v>240</v>
      </c>
      <c r="AT133" s="22" t="s">
        <v>153</v>
      </c>
      <c r="AU133" s="22" t="s">
        <v>81</v>
      </c>
      <c r="AY133" s="22" t="s">
        <v>151</v>
      </c>
      <c r="BE133" s="202">
        <f>IF(N133="základní",J133,0)</f>
        <v>0</v>
      </c>
      <c r="BF133" s="202">
        <f>IF(N133="snížená",J133,0)</f>
        <v>0</v>
      </c>
      <c r="BG133" s="202">
        <f>IF(N133="zákl. přenesená",J133,0)</f>
        <v>0</v>
      </c>
      <c r="BH133" s="202">
        <f>IF(N133="sníž. přenesená",J133,0)</f>
        <v>0</v>
      </c>
      <c r="BI133" s="202">
        <f>IF(N133="nulová",J133,0)</f>
        <v>0</v>
      </c>
      <c r="BJ133" s="22" t="s">
        <v>79</v>
      </c>
      <c r="BK133" s="202">
        <f>ROUND(I133*H133,2)</f>
        <v>0</v>
      </c>
      <c r="BL133" s="22" t="s">
        <v>240</v>
      </c>
      <c r="BM133" s="22" t="s">
        <v>1384</v>
      </c>
    </row>
    <row r="134" spans="2:65" s="1" customFormat="1" ht="40.5">
      <c r="B134" s="39"/>
      <c r="C134" s="61"/>
      <c r="D134" s="208" t="s">
        <v>160</v>
      </c>
      <c r="E134" s="61"/>
      <c r="F134" s="232" t="s">
        <v>1385</v>
      </c>
      <c r="G134" s="61"/>
      <c r="H134" s="61"/>
      <c r="I134" s="161"/>
      <c r="J134" s="61"/>
      <c r="K134" s="61"/>
      <c r="L134" s="59"/>
      <c r="M134" s="205"/>
      <c r="N134" s="40"/>
      <c r="O134" s="40"/>
      <c r="P134" s="40"/>
      <c r="Q134" s="40"/>
      <c r="R134" s="40"/>
      <c r="S134" s="40"/>
      <c r="T134" s="76"/>
      <c r="AT134" s="22" t="s">
        <v>160</v>
      </c>
      <c r="AU134" s="22" t="s">
        <v>81</v>
      </c>
    </row>
    <row r="135" spans="2:65" s="1" customFormat="1" ht="28.9" customHeight="1">
      <c r="B135" s="39"/>
      <c r="C135" s="191" t="s">
        <v>278</v>
      </c>
      <c r="D135" s="191" t="s">
        <v>153</v>
      </c>
      <c r="E135" s="192" t="s">
        <v>1386</v>
      </c>
      <c r="F135" s="193" t="s">
        <v>1387</v>
      </c>
      <c r="G135" s="194" t="s">
        <v>405</v>
      </c>
      <c r="H135" s="195">
        <v>2</v>
      </c>
      <c r="I135" s="196"/>
      <c r="J135" s="197">
        <f>ROUND(I135*H135,2)</f>
        <v>0</v>
      </c>
      <c r="K135" s="193" t="s">
        <v>157</v>
      </c>
      <c r="L135" s="59"/>
      <c r="M135" s="198" t="s">
        <v>21</v>
      </c>
      <c r="N135" s="199" t="s">
        <v>42</v>
      </c>
      <c r="O135" s="40"/>
      <c r="P135" s="200">
        <f>O135*H135</f>
        <v>0</v>
      </c>
      <c r="Q135" s="200">
        <v>7.7999999999999999E-4</v>
      </c>
      <c r="R135" s="200">
        <f>Q135*H135</f>
        <v>1.56E-3</v>
      </c>
      <c r="S135" s="200">
        <v>0</v>
      </c>
      <c r="T135" s="201">
        <f>S135*H135</f>
        <v>0</v>
      </c>
      <c r="AR135" s="22" t="s">
        <v>240</v>
      </c>
      <c r="AT135" s="22" t="s">
        <v>153</v>
      </c>
      <c r="AU135" s="22" t="s">
        <v>81</v>
      </c>
      <c r="AY135" s="22" t="s">
        <v>151</v>
      </c>
      <c r="BE135" s="202">
        <f>IF(N135="základní",J135,0)</f>
        <v>0</v>
      </c>
      <c r="BF135" s="202">
        <f>IF(N135="snížená",J135,0)</f>
        <v>0</v>
      </c>
      <c r="BG135" s="202">
        <f>IF(N135="zákl. přenesená",J135,0)</f>
        <v>0</v>
      </c>
      <c r="BH135" s="202">
        <f>IF(N135="sníž. přenesená",J135,0)</f>
        <v>0</v>
      </c>
      <c r="BI135" s="202">
        <f>IF(N135="nulová",J135,0)</f>
        <v>0</v>
      </c>
      <c r="BJ135" s="22" t="s">
        <v>79</v>
      </c>
      <c r="BK135" s="202">
        <f>ROUND(I135*H135,2)</f>
        <v>0</v>
      </c>
      <c r="BL135" s="22" t="s">
        <v>240</v>
      </c>
      <c r="BM135" s="22" t="s">
        <v>1388</v>
      </c>
    </row>
    <row r="136" spans="2:65" s="1" customFormat="1" ht="40.5">
      <c r="B136" s="39"/>
      <c r="C136" s="61"/>
      <c r="D136" s="208" t="s">
        <v>160</v>
      </c>
      <c r="E136" s="61"/>
      <c r="F136" s="232" t="s">
        <v>1385</v>
      </c>
      <c r="G136" s="61"/>
      <c r="H136" s="61"/>
      <c r="I136" s="161"/>
      <c r="J136" s="61"/>
      <c r="K136" s="61"/>
      <c r="L136" s="59"/>
      <c r="M136" s="205"/>
      <c r="N136" s="40"/>
      <c r="O136" s="40"/>
      <c r="P136" s="40"/>
      <c r="Q136" s="40"/>
      <c r="R136" s="40"/>
      <c r="S136" s="40"/>
      <c r="T136" s="76"/>
      <c r="AT136" s="22" t="s">
        <v>160</v>
      </c>
      <c r="AU136" s="22" t="s">
        <v>81</v>
      </c>
    </row>
    <row r="137" spans="2:65" s="1" customFormat="1" ht="40.15" customHeight="1">
      <c r="B137" s="39"/>
      <c r="C137" s="191" t="s">
        <v>284</v>
      </c>
      <c r="D137" s="191" t="s">
        <v>153</v>
      </c>
      <c r="E137" s="192" t="s">
        <v>1389</v>
      </c>
      <c r="F137" s="193" t="s">
        <v>1390</v>
      </c>
      <c r="G137" s="194" t="s">
        <v>405</v>
      </c>
      <c r="H137" s="195">
        <v>10</v>
      </c>
      <c r="I137" s="196"/>
      <c r="J137" s="197">
        <f>ROUND(I137*H137,2)</f>
        <v>0</v>
      </c>
      <c r="K137" s="193" t="s">
        <v>157</v>
      </c>
      <c r="L137" s="59"/>
      <c r="M137" s="198" t="s">
        <v>21</v>
      </c>
      <c r="N137" s="199" t="s">
        <v>42</v>
      </c>
      <c r="O137" s="40"/>
      <c r="P137" s="200">
        <f>O137*H137</f>
        <v>0</v>
      </c>
      <c r="Q137" s="200">
        <v>6.9999999999999994E-5</v>
      </c>
      <c r="R137" s="200">
        <f>Q137*H137</f>
        <v>6.9999999999999988E-4</v>
      </c>
      <c r="S137" s="200">
        <v>0</v>
      </c>
      <c r="T137" s="201">
        <f>S137*H137</f>
        <v>0</v>
      </c>
      <c r="AR137" s="22" t="s">
        <v>240</v>
      </c>
      <c r="AT137" s="22" t="s">
        <v>153</v>
      </c>
      <c r="AU137" s="22" t="s">
        <v>81</v>
      </c>
      <c r="AY137" s="22" t="s">
        <v>151</v>
      </c>
      <c r="BE137" s="202">
        <f>IF(N137="základní",J137,0)</f>
        <v>0</v>
      </c>
      <c r="BF137" s="202">
        <f>IF(N137="snížená",J137,0)</f>
        <v>0</v>
      </c>
      <c r="BG137" s="202">
        <f>IF(N137="zákl. přenesená",J137,0)</f>
        <v>0</v>
      </c>
      <c r="BH137" s="202">
        <f>IF(N137="sníž. přenesená",J137,0)</f>
        <v>0</v>
      </c>
      <c r="BI137" s="202">
        <f>IF(N137="nulová",J137,0)</f>
        <v>0</v>
      </c>
      <c r="BJ137" s="22" t="s">
        <v>79</v>
      </c>
      <c r="BK137" s="202">
        <f>ROUND(I137*H137,2)</f>
        <v>0</v>
      </c>
      <c r="BL137" s="22" t="s">
        <v>240</v>
      </c>
      <c r="BM137" s="22" t="s">
        <v>1391</v>
      </c>
    </row>
    <row r="138" spans="2:65" s="1" customFormat="1" ht="40.5">
      <c r="B138" s="39"/>
      <c r="C138" s="61"/>
      <c r="D138" s="208" t="s">
        <v>160</v>
      </c>
      <c r="E138" s="61"/>
      <c r="F138" s="232" t="s">
        <v>1392</v>
      </c>
      <c r="G138" s="61"/>
      <c r="H138" s="61"/>
      <c r="I138" s="161"/>
      <c r="J138" s="61"/>
      <c r="K138" s="61"/>
      <c r="L138" s="59"/>
      <c r="M138" s="205"/>
      <c r="N138" s="40"/>
      <c r="O138" s="40"/>
      <c r="P138" s="40"/>
      <c r="Q138" s="40"/>
      <c r="R138" s="40"/>
      <c r="S138" s="40"/>
      <c r="T138" s="76"/>
      <c r="AT138" s="22" t="s">
        <v>160</v>
      </c>
      <c r="AU138" s="22" t="s">
        <v>81</v>
      </c>
    </row>
    <row r="139" spans="2:65" s="1" customFormat="1" ht="40.15" customHeight="1">
      <c r="B139" s="39"/>
      <c r="C139" s="191" t="s">
        <v>290</v>
      </c>
      <c r="D139" s="191" t="s">
        <v>153</v>
      </c>
      <c r="E139" s="192" t="s">
        <v>1393</v>
      </c>
      <c r="F139" s="193" t="s">
        <v>1394</v>
      </c>
      <c r="G139" s="194" t="s">
        <v>405</v>
      </c>
      <c r="H139" s="195">
        <v>2</v>
      </c>
      <c r="I139" s="196"/>
      <c r="J139" s="197">
        <f>ROUND(I139*H139,2)</f>
        <v>0</v>
      </c>
      <c r="K139" s="193" t="s">
        <v>157</v>
      </c>
      <c r="L139" s="59"/>
      <c r="M139" s="198" t="s">
        <v>21</v>
      </c>
      <c r="N139" s="199" t="s">
        <v>42</v>
      </c>
      <c r="O139" s="40"/>
      <c r="P139" s="200">
        <f>O139*H139</f>
        <v>0</v>
      </c>
      <c r="Q139" s="200">
        <v>2.0000000000000001E-4</v>
      </c>
      <c r="R139" s="200">
        <f>Q139*H139</f>
        <v>4.0000000000000002E-4</v>
      </c>
      <c r="S139" s="200">
        <v>0</v>
      </c>
      <c r="T139" s="201">
        <f>S139*H139</f>
        <v>0</v>
      </c>
      <c r="AR139" s="22" t="s">
        <v>240</v>
      </c>
      <c r="AT139" s="22" t="s">
        <v>153</v>
      </c>
      <c r="AU139" s="22" t="s">
        <v>81</v>
      </c>
      <c r="AY139" s="22" t="s">
        <v>151</v>
      </c>
      <c r="BE139" s="202">
        <f>IF(N139="základní",J139,0)</f>
        <v>0</v>
      </c>
      <c r="BF139" s="202">
        <f>IF(N139="snížená",J139,0)</f>
        <v>0</v>
      </c>
      <c r="BG139" s="202">
        <f>IF(N139="zákl. přenesená",J139,0)</f>
        <v>0</v>
      </c>
      <c r="BH139" s="202">
        <f>IF(N139="sníž. přenesená",J139,0)</f>
        <v>0</v>
      </c>
      <c r="BI139" s="202">
        <f>IF(N139="nulová",J139,0)</f>
        <v>0</v>
      </c>
      <c r="BJ139" s="22" t="s">
        <v>79</v>
      </c>
      <c r="BK139" s="202">
        <f>ROUND(I139*H139,2)</f>
        <v>0</v>
      </c>
      <c r="BL139" s="22" t="s">
        <v>240</v>
      </c>
      <c r="BM139" s="22" t="s">
        <v>1395</v>
      </c>
    </row>
    <row r="140" spans="2:65" s="1" customFormat="1" ht="40.5">
      <c r="B140" s="39"/>
      <c r="C140" s="61"/>
      <c r="D140" s="208" t="s">
        <v>160</v>
      </c>
      <c r="E140" s="61"/>
      <c r="F140" s="232" t="s">
        <v>1392</v>
      </c>
      <c r="G140" s="61"/>
      <c r="H140" s="61"/>
      <c r="I140" s="161"/>
      <c r="J140" s="61"/>
      <c r="K140" s="61"/>
      <c r="L140" s="59"/>
      <c r="M140" s="205"/>
      <c r="N140" s="40"/>
      <c r="O140" s="40"/>
      <c r="P140" s="40"/>
      <c r="Q140" s="40"/>
      <c r="R140" s="40"/>
      <c r="S140" s="40"/>
      <c r="T140" s="76"/>
      <c r="AT140" s="22" t="s">
        <v>160</v>
      </c>
      <c r="AU140" s="22" t="s">
        <v>81</v>
      </c>
    </row>
    <row r="141" spans="2:65" s="1" customFormat="1" ht="20.45" customHeight="1">
      <c r="B141" s="39"/>
      <c r="C141" s="191" t="s">
        <v>295</v>
      </c>
      <c r="D141" s="191" t="s">
        <v>153</v>
      </c>
      <c r="E141" s="192" t="s">
        <v>1396</v>
      </c>
      <c r="F141" s="193" t="s">
        <v>1397</v>
      </c>
      <c r="G141" s="194" t="s">
        <v>275</v>
      </c>
      <c r="H141" s="195">
        <v>6</v>
      </c>
      <c r="I141" s="196"/>
      <c r="J141" s="197">
        <f>ROUND(I141*H141,2)</f>
        <v>0</v>
      </c>
      <c r="K141" s="193" t="s">
        <v>157</v>
      </c>
      <c r="L141" s="59"/>
      <c r="M141" s="198" t="s">
        <v>21</v>
      </c>
      <c r="N141" s="199" t="s">
        <v>42</v>
      </c>
      <c r="O141" s="40"/>
      <c r="P141" s="200">
        <f>O141*H141</f>
        <v>0</v>
      </c>
      <c r="Q141" s="200">
        <v>0</v>
      </c>
      <c r="R141" s="200">
        <f>Q141*H141</f>
        <v>0</v>
      </c>
      <c r="S141" s="200">
        <v>0</v>
      </c>
      <c r="T141" s="201">
        <f>S141*H141</f>
        <v>0</v>
      </c>
      <c r="AR141" s="22" t="s">
        <v>240</v>
      </c>
      <c r="AT141" s="22" t="s">
        <v>153</v>
      </c>
      <c r="AU141" s="22" t="s">
        <v>81</v>
      </c>
      <c r="AY141" s="22" t="s">
        <v>151</v>
      </c>
      <c r="BE141" s="202">
        <f>IF(N141="základní",J141,0)</f>
        <v>0</v>
      </c>
      <c r="BF141" s="202">
        <f>IF(N141="snížená",J141,0)</f>
        <v>0</v>
      </c>
      <c r="BG141" s="202">
        <f>IF(N141="zákl. přenesená",J141,0)</f>
        <v>0</v>
      </c>
      <c r="BH141" s="202">
        <f>IF(N141="sníž. přenesená",J141,0)</f>
        <v>0</v>
      </c>
      <c r="BI141" s="202">
        <f>IF(N141="nulová",J141,0)</f>
        <v>0</v>
      </c>
      <c r="BJ141" s="22" t="s">
        <v>79</v>
      </c>
      <c r="BK141" s="202">
        <f>ROUND(I141*H141,2)</f>
        <v>0</v>
      </c>
      <c r="BL141" s="22" t="s">
        <v>240</v>
      </c>
      <c r="BM141" s="22" t="s">
        <v>1398</v>
      </c>
    </row>
    <row r="142" spans="2:65" s="1" customFormat="1" ht="67.5">
      <c r="B142" s="39"/>
      <c r="C142" s="61"/>
      <c r="D142" s="208" t="s">
        <v>160</v>
      </c>
      <c r="E142" s="61"/>
      <c r="F142" s="232" t="s">
        <v>1399</v>
      </c>
      <c r="G142" s="61"/>
      <c r="H142" s="61"/>
      <c r="I142" s="161"/>
      <c r="J142" s="61"/>
      <c r="K142" s="61"/>
      <c r="L142" s="59"/>
      <c r="M142" s="205"/>
      <c r="N142" s="40"/>
      <c r="O142" s="40"/>
      <c r="P142" s="40"/>
      <c r="Q142" s="40"/>
      <c r="R142" s="40"/>
      <c r="S142" s="40"/>
      <c r="T142" s="76"/>
      <c r="AT142" s="22" t="s">
        <v>160</v>
      </c>
      <c r="AU142" s="22" t="s">
        <v>81</v>
      </c>
    </row>
    <row r="143" spans="2:65" s="1" customFormat="1" ht="20.45" customHeight="1">
      <c r="B143" s="39"/>
      <c r="C143" s="191" t="s">
        <v>299</v>
      </c>
      <c r="D143" s="191" t="s">
        <v>153</v>
      </c>
      <c r="E143" s="192" t="s">
        <v>1400</v>
      </c>
      <c r="F143" s="193" t="s">
        <v>1401</v>
      </c>
      <c r="G143" s="194" t="s">
        <v>275</v>
      </c>
      <c r="H143" s="195">
        <v>6</v>
      </c>
      <c r="I143" s="196"/>
      <c r="J143" s="197">
        <f>ROUND(I143*H143,2)</f>
        <v>0</v>
      </c>
      <c r="K143" s="193" t="s">
        <v>157</v>
      </c>
      <c r="L143" s="59"/>
      <c r="M143" s="198" t="s">
        <v>21</v>
      </c>
      <c r="N143" s="199" t="s">
        <v>42</v>
      </c>
      <c r="O143" s="40"/>
      <c r="P143" s="200">
        <f>O143*H143</f>
        <v>0</v>
      </c>
      <c r="Q143" s="200">
        <v>1.7000000000000001E-4</v>
      </c>
      <c r="R143" s="200">
        <f>Q143*H143</f>
        <v>1.0200000000000001E-3</v>
      </c>
      <c r="S143" s="200">
        <v>0</v>
      </c>
      <c r="T143" s="201">
        <f>S143*H143</f>
        <v>0</v>
      </c>
      <c r="AR143" s="22" t="s">
        <v>240</v>
      </c>
      <c r="AT143" s="22" t="s">
        <v>153</v>
      </c>
      <c r="AU143" s="22" t="s">
        <v>81</v>
      </c>
      <c r="AY143" s="22" t="s">
        <v>151</v>
      </c>
      <c r="BE143" s="202">
        <f>IF(N143="základní",J143,0)</f>
        <v>0</v>
      </c>
      <c r="BF143" s="202">
        <f>IF(N143="snížená",J143,0)</f>
        <v>0</v>
      </c>
      <c r="BG143" s="202">
        <f>IF(N143="zákl. přenesená",J143,0)</f>
        <v>0</v>
      </c>
      <c r="BH143" s="202">
        <f>IF(N143="sníž. přenesená",J143,0)</f>
        <v>0</v>
      </c>
      <c r="BI143" s="202">
        <f>IF(N143="nulová",J143,0)</f>
        <v>0</v>
      </c>
      <c r="BJ143" s="22" t="s">
        <v>79</v>
      </c>
      <c r="BK143" s="202">
        <f>ROUND(I143*H143,2)</f>
        <v>0</v>
      </c>
      <c r="BL143" s="22" t="s">
        <v>240</v>
      </c>
      <c r="BM143" s="22" t="s">
        <v>1402</v>
      </c>
    </row>
    <row r="144" spans="2:65" s="1" customFormat="1" ht="40.5">
      <c r="B144" s="39"/>
      <c r="C144" s="61"/>
      <c r="D144" s="208" t="s">
        <v>160</v>
      </c>
      <c r="E144" s="61"/>
      <c r="F144" s="232" t="s">
        <v>1403</v>
      </c>
      <c r="G144" s="61"/>
      <c r="H144" s="61"/>
      <c r="I144" s="161"/>
      <c r="J144" s="61"/>
      <c r="K144" s="61"/>
      <c r="L144" s="59"/>
      <c r="M144" s="205"/>
      <c r="N144" s="40"/>
      <c r="O144" s="40"/>
      <c r="P144" s="40"/>
      <c r="Q144" s="40"/>
      <c r="R144" s="40"/>
      <c r="S144" s="40"/>
      <c r="T144" s="76"/>
      <c r="AT144" s="22" t="s">
        <v>160</v>
      </c>
      <c r="AU144" s="22" t="s">
        <v>81</v>
      </c>
    </row>
    <row r="145" spans="2:65" s="1" customFormat="1" ht="28.9" customHeight="1">
      <c r="B145" s="39"/>
      <c r="C145" s="191" t="s">
        <v>305</v>
      </c>
      <c r="D145" s="191" t="s">
        <v>153</v>
      </c>
      <c r="E145" s="192" t="s">
        <v>1404</v>
      </c>
      <c r="F145" s="193" t="s">
        <v>1405</v>
      </c>
      <c r="G145" s="194" t="s">
        <v>275</v>
      </c>
      <c r="H145" s="195">
        <v>2</v>
      </c>
      <c r="I145" s="196"/>
      <c r="J145" s="197">
        <f>ROUND(I145*H145,2)</f>
        <v>0</v>
      </c>
      <c r="K145" s="193" t="s">
        <v>157</v>
      </c>
      <c r="L145" s="59"/>
      <c r="M145" s="198" t="s">
        <v>21</v>
      </c>
      <c r="N145" s="199" t="s">
        <v>42</v>
      </c>
      <c r="O145" s="40"/>
      <c r="P145" s="200">
        <f>O145*H145</f>
        <v>0</v>
      </c>
      <c r="Q145" s="200">
        <v>3.0000000000000001E-5</v>
      </c>
      <c r="R145" s="200">
        <f>Q145*H145</f>
        <v>6.0000000000000002E-5</v>
      </c>
      <c r="S145" s="200">
        <v>0</v>
      </c>
      <c r="T145" s="201">
        <f>S145*H145</f>
        <v>0</v>
      </c>
      <c r="AR145" s="22" t="s">
        <v>240</v>
      </c>
      <c r="AT145" s="22" t="s">
        <v>153</v>
      </c>
      <c r="AU145" s="22" t="s">
        <v>81</v>
      </c>
      <c r="AY145" s="22" t="s">
        <v>151</v>
      </c>
      <c r="BE145" s="202">
        <f>IF(N145="základní",J145,0)</f>
        <v>0</v>
      </c>
      <c r="BF145" s="202">
        <f>IF(N145="snížená",J145,0)</f>
        <v>0</v>
      </c>
      <c r="BG145" s="202">
        <f>IF(N145="zákl. přenesená",J145,0)</f>
        <v>0</v>
      </c>
      <c r="BH145" s="202">
        <f>IF(N145="sníž. přenesená",J145,0)</f>
        <v>0</v>
      </c>
      <c r="BI145" s="202">
        <f>IF(N145="nulová",J145,0)</f>
        <v>0</v>
      </c>
      <c r="BJ145" s="22" t="s">
        <v>79</v>
      </c>
      <c r="BK145" s="202">
        <f>ROUND(I145*H145,2)</f>
        <v>0</v>
      </c>
      <c r="BL145" s="22" t="s">
        <v>240</v>
      </c>
      <c r="BM145" s="22" t="s">
        <v>1406</v>
      </c>
    </row>
    <row r="146" spans="2:65" s="1" customFormat="1" ht="28.9" customHeight="1">
      <c r="B146" s="39"/>
      <c r="C146" s="191" t="s">
        <v>310</v>
      </c>
      <c r="D146" s="191" t="s">
        <v>153</v>
      </c>
      <c r="E146" s="192" t="s">
        <v>1407</v>
      </c>
      <c r="F146" s="193" t="s">
        <v>1408</v>
      </c>
      <c r="G146" s="194" t="s">
        <v>405</v>
      </c>
      <c r="H146" s="195">
        <v>12</v>
      </c>
      <c r="I146" s="196"/>
      <c r="J146" s="197">
        <f>ROUND(I146*H146,2)</f>
        <v>0</v>
      </c>
      <c r="K146" s="193" t="s">
        <v>157</v>
      </c>
      <c r="L146" s="59"/>
      <c r="M146" s="198" t="s">
        <v>21</v>
      </c>
      <c r="N146" s="199" t="s">
        <v>42</v>
      </c>
      <c r="O146" s="40"/>
      <c r="P146" s="200">
        <f>O146*H146</f>
        <v>0</v>
      </c>
      <c r="Q146" s="200">
        <v>1.9000000000000001E-4</v>
      </c>
      <c r="R146" s="200">
        <f>Q146*H146</f>
        <v>2.2799999999999999E-3</v>
      </c>
      <c r="S146" s="200">
        <v>0</v>
      </c>
      <c r="T146" s="201">
        <f>S146*H146</f>
        <v>0</v>
      </c>
      <c r="AR146" s="22" t="s">
        <v>240</v>
      </c>
      <c r="AT146" s="22" t="s">
        <v>153</v>
      </c>
      <c r="AU146" s="22" t="s">
        <v>81</v>
      </c>
      <c r="AY146" s="22" t="s">
        <v>151</v>
      </c>
      <c r="BE146" s="202">
        <f>IF(N146="základní",J146,0)</f>
        <v>0</v>
      </c>
      <c r="BF146" s="202">
        <f>IF(N146="snížená",J146,0)</f>
        <v>0</v>
      </c>
      <c r="BG146" s="202">
        <f>IF(N146="zákl. přenesená",J146,0)</f>
        <v>0</v>
      </c>
      <c r="BH146" s="202">
        <f>IF(N146="sníž. přenesená",J146,0)</f>
        <v>0</v>
      </c>
      <c r="BI146" s="202">
        <f>IF(N146="nulová",J146,0)</f>
        <v>0</v>
      </c>
      <c r="BJ146" s="22" t="s">
        <v>79</v>
      </c>
      <c r="BK146" s="202">
        <f>ROUND(I146*H146,2)</f>
        <v>0</v>
      </c>
      <c r="BL146" s="22" t="s">
        <v>240</v>
      </c>
      <c r="BM146" s="22" t="s">
        <v>1409</v>
      </c>
    </row>
    <row r="147" spans="2:65" s="1" customFormat="1" ht="81">
      <c r="B147" s="39"/>
      <c r="C147" s="61"/>
      <c r="D147" s="208" t="s">
        <v>160</v>
      </c>
      <c r="E147" s="61"/>
      <c r="F147" s="232" t="s">
        <v>1410</v>
      </c>
      <c r="G147" s="61"/>
      <c r="H147" s="61"/>
      <c r="I147" s="161"/>
      <c r="J147" s="61"/>
      <c r="K147" s="61"/>
      <c r="L147" s="59"/>
      <c r="M147" s="205"/>
      <c r="N147" s="40"/>
      <c r="O147" s="40"/>
      <c r="P147" s="40"/>
      <c r="Q147" s="40"/>
      <c r="R147" s="40"/>
      <c r="S147" s="40"/>
      <c r="T147" s="76"/>
      <c r="AT147" s="22" t="s">
        <v>160</v>
      </c>
      <c r="AU147" s="22" t="s">
        <v>81</v>
      </c>
    </row>
    <row r="148" spans="2:65" s="1" customFormat="1" ht="28.9" customHeight="1">
      <c r="B148" s="39"/>
      <c r="C148" s="191" t="s">
        <v>318</v>
      </c>
      <c r="D148" s="191" t="s">
        <v>153</v>
      </c>
      <c r="E148" s="192" t="s">
        <v>1411</v>
      </c>
      <c r="F148" s="193" t="s">
        <v>1412</v>
      </c>
      <c r="G148" s="194" t="s">
        <v>405</v>
      </c>
      <c r="H148" s="195">
        <v>12</v>
      </c>
      <c r="I148" s="196"/>
      <c r="J148" s="197">
        <f>ROUND(I148*H148,2)</f>
        <v>0</v>
      </c>
      <c r="K148" s="193" t="s">
        <v>157</v>
      </c>
      <c r="L148" s="59"/>
      <c r="M148" s="198" t="s">
        <v>21</v>
      </c>
      <c r="N148" s="199" t="s">
        <v>42</v>
      </c>
      <c r="O148" s="40"/>
      <c r="P148" s="200">
        <f>O148*H148</f>
        <v>0</v>
      </c>
      <c r="Q148" s="200">
        <v>1.0000000000000001E-5</v>
      </c>
      <c r="R148" s="200">
        <f>Q148*H148</f>
        <v>1.2000000000000002E-4</v>
      </c>
      <c r="S148" s="200">
        <v>0</v>
      </c>
      <c r="T148" s="201">
        <f>S148*H148</f>
        <v>0</v>
      </c>
      <c r="AR148" s="22" t="s">
        <v>240</v>
      </c>
      <c r="AT148" s="22" t="s">
        <v>153</v>
      </c>
      <c r="AU148" s="22" t="s">
        <v>81</v>
      </c>
      <c r="AY148" s="22" t="s">
        <v>151</v>
      </c>
      <c r="BE148" s="202">
        <f>IF(N148="základní",J148,0)</f>
        <v>0</v>
      </c>
      <c r="BF148" s="202">
        <f>IF(N148="snížená",J148,0)</f>
        <v>0</v>
      </c>
      <c r="BG148" s="202">
        <f>IF(N148="zákl. přenesená",J148,0)</f>
        <v>0</v>
      </c>
      <c r="BH148" s="202">
        <f>IF(N148="sníž. přenesená",J148,0)</f>
        <v>0</v>
      </c>
      <c r="BI148" s="202">
        <f>IF(N148="nulová",J148,0)</f>
        <v>0</v>
      </c>
      <c r="BJ148" s="22" t="s">
        <v>79</v>
      </c>
      <c r="BK148" s="202">
        <f>ROUND(I148*H148,2)</f>
        <v>0</v>
      </c>
      <c r="BL148" s="22" t="s">
        <v>240</v>
      </c>
      <c r="BM148" s="22" t="s">
        <v>1413</v>
      </c>
    </row>
    <row r="149" spans="2:65" s="1" customFormat="1" ht="81">
      <c r="B149" s="39"/>
      <c r="C149" s="61"/>
      <c r="D149" s="208" t="s">
        <v>160</v>
      </c>
      <c r="E149" s="61"/>
      <c r="F149" s="232" t="s">
        <v>1410</v>
      </c>
      <c r="G149" s="61"/>
      <c r="H149" s="61"/>
      <c r="I149" s="161"/>
      <c r="J149" s="61"/>
      <c r="K149" s="61"/>
      <c r="L149" s="59"/>
      <c r="M149" s="205"/>
      <c r="N149" s="40"/>
      <c r="O149" s="40"/>
      <c r="P149" s="40"/>
      <c r="Q149" s="40"/>
      <c r="R149" s="40"/>
      <c r="S149" s="40"/>
      <c r="T149" s="76"/>
      <c r="AT149" s="22" t="s">
        <v>160</v>
      </c>
      <c r="AU149" s="22" t="s">
        <v>81</v>
      </c>
    </row>
    <row r="150" spans="2:65" s="1" customFormat="1" ht="40.15" customHeight="1">
      <c r="B150" s="39"/>
      <c r="C150" s="191" t="s">
        <v>323</v>
      </c>
      <c r="D150" s="191" t="s">
        <v>153</v>
      </c>
      <c r="E150" s="192" t="s">
        <v>1414</v>
      </c>
      <c r="F150" s="193" t="s">
        <v>1415</v>
      </c>
      <c r="G150" s="194" t="s">
        <v>190</v>
      </c>
      <c r="H150" s="195">
        <v>1.6E-2</v>
      </c>
      <c r="I150" s="196"/>
      <c r="J150" s="197">
        <f>ROUND(I150*H150,2)</f>
        <v>0</v>
      </c>
      <c r="K150" s="193" t="s">
        <v>157</v>
      </c>
      <c r="L150" s="59"/>
      <c r="M150" s="198" t="s">
        <v>21</v>
      </c>
      <c r="N150" s="199" t="s">
        <v>42</v>
      </c>
      <c r="O150" s="40"/>
      <c r="P150" s="200">
        <f>O150*H150</f>
        <v>0</v>
      </c>
      <c r="Q150" s="200">
        <v>0</v>
      </c>
      <c r="R150" s="200">
        <f>Q150*H150</f>
        <v>0</v>
      </c>
      <c r="S150" s="200">
        <v>0</v>
      </c>
      <c r="T150" s="201">
        <f>S150*H150</f>
        <v>0</v>
      </c>
      <c r="AR150" s="22" t="s">
        <v>240</v>
      </c>
      <c r="AT150" s="22" t="s">
        <v>153</v>
      </c>
      <c r="AU150" s="22" t="s">
        <v>81</v>
      </c>
      <c r="AY150" s="22" t="s">
        <v>151</v>
      </c>
      <c r="BE150" s="202">
        <f>IF(N150="základní",J150,0)</f>
        <v>0</v>
      </c>
      <c r="BF150" s="202">
        <f>IF(N150="snížená",J150,0)</f>
        <v>0</v>
      </c>
      <c r="BG150" s="202">
        <f>IF(N150="zákl. přenesená",J150,0)</f>
        <v>0</v>
      </c>
      <c r="BH150" s="202">
        <f>IF(N150="sníž. přenesená",J150,0)</f>
        <v>0</v>
      </c>
      <c r="BI150" s="202">
        <f>IF(N150="nulová",J150,0)</f>
        <v>0</v>
      </c>
      <c r="BJ150" s="22" t="s">
        <v>79</v>
      </c>
      <c r="BK150" s="202">
        <f>ROUND(I150*H150,2)</f>
        <v>0</v>
      </c>
      <c r="BL150" s="22" t="s">
        <v>240</v>
      </c>
      <c r="BM150" s="22" t="s">
        <v>1416</v>
      </c>
    </row>
    <row r="151" spans="2:65" s="1" customFormat="1" ht="135">
      <c r="B151" s="39"/>
      <c r="C151" s="61"/>
      <c r="D151" s="203" t="s">
        <v>160</v>
      </c>
      <c r="E151" s="61"/>
      <c r="F151" s="204" t="s">
        <v>850</v>
      </c>
      <c r="G151" s="61"/>
      <c r="H151" s="61"/>
      <c r="I151" s="161"/>
      <c r="J151" s="61"/>
      <c r="K151" s="61"/>
      <c r="L151" s="59"/>
      <c r="M151" s="205"/>
      <c r="N151" s="40"/>
      <c r="O151" s="40"/>
      <c r="P151" s="40"/>
      <c r="Q151" s="40"/>
      <c r="R151" s="40"/>
      <c r="S151" s="40"/>
      <c r="T151" s="76"/>
      <c r="AT151" s="22" t="s">
        <v>160</v>
      </c>
      <c r="AU151" s="22" t="s">
        <v>81</v>
      </c>
    </row>
    <row r="152" spans="2:65" s="10" customFormat="1" ht="29.85" customHeight="1">
      <c r="B152" s="174"/>
      <c r="C152" s="175"/>
      <c r="D152" s="188" t="s">
        <v>70</v>
      </c>
      <c r="E152" s="189" t="s">
        <v>746</v>
      </c>
      <c r="F152" s="189" t="s">
        <v>747</v>
      </c>
      <c r="G152" s="175"/>
      <c r="H152" s="175"/>
      <c r="I152" s="178"/>
      <c r="J152" s="190">
        <f>BK152</f>
        <v>0</v>
      </c>
      <c r="K152" s="175"/>
      <c r="L152" s="180"/>
      <c r="M152" s="181"/>
      <c r="N152" s="182"/>
      <c r="O152" s="182"/>
      <c r="P152" s="183">
        <f>SUM(P153:P176)</f>
        <v>0</v>
      </c>
      <c r="Q152" s="182"/>
      <c r="R152" s="183">
        <f>SUM(R153:R176)</f>
        <v>0.12193000000000001</v>
      </c>
      <c r="S152" s="182"/>
      <c r="T152" s="184">
        <f>SUM(T153:T176)</f>
        <v>9.6909999999999996E-2</v>
      </c>
      <c r="AR152" s="185" t="s">
        <v>81</v>
      </c>
      <c r="AT152" s="186" t="s">
        <v>70</v>
      </c>
      <c r="AU152" s="186" t="s">
        <v>79</v>
      </c>
      <c r="AY152" s="185" t="s">
        <v>151</v>
      </c>
      <c r="BK152" s="187">
        <f>SUM(BK153:BK176)</f>
        <v>0</v>
      </c>
    </row>
    <row r="153" spans="2:65" s="1" customFormat="1" ht="20.45" customHeight="1">
      <c r="B153" s="39"/>
      <c r="C153" s="191" t="s">
        <v>329</v>
      </c>
      <c r="D153" s="191" t="s">
        <v>153</v>
      </c>
      <c r="E153" s="192" t="s">
        <v>1417</v>
      </c>
      <c r="F153" s="193" t="s">
        <v>1418</v>
      </c>
      <c r="G153" s="194" t="s">
        <v>751</v>
      </c>
      <c r="H153" s="195">
        <v>3</v>
      </c>
      <c r="I153" s="196"/>
      <c r="J153" s="197">
        <f>ROUND(I153*H153,2)</f>
        <v>0</v>
      </c>
      <c r="K153" s="193" t="s">
        <v>157</v>
      </c>
      <c r="L153" s="59"/>
      <c r="M153" s="198" t="s">
        <v>21</v>
      </c>
      <c r="N153" s="199" t="s">
        <v>42</v>
      </c>
      <c r="O153" s="40"/>
      <c r="P153" s="200">
        <f>O153*H153</f>
        <v>0</v>
      </c>
      <c r="Q153" s="200">
        <v>0</v>
      </c>
      <c r="R153" s="200">
        <f>Q153*H153</f>
        <v>0</v>
      </c>
      <c r="S153" s="200">
        <v>1.933E-2</v>
      </c>
      <c r="T153" s="201">
        <f>S153*H153</f>
        <v>5.799E-2</v>
      </c>
      <c r="AR153" s="22" t="s">
        <v>240</v>
      </c>
      <c r="AT153" s="22" t="s">
        <v>153</v>
      </c>
      <c r="AU153" s="22" t="s">
        <v>81</v>
      </c>
      <c r="AY153" s="22" t="s">
        <v>151</v>
      </c>
      <c r="BE153" s="202">
        <f>IF(N153="základní",J153,0)</f>
        <v>0</v>
      </c>
      <c r="BF153" s="202">
        <f>IF(N153="snížená",J153,0)</f>
        <v>0</v>
      </c>
      <c r="BG153" s="202">
        <f>IF(N153="zákl. přenesená",J153,0)</f>
        <v>0</v>
      </c>
      <c r="BH153" s="202">
        <f>IF(N153="sníž. přenesená",J153,0)</f>
        <v>0</v>
      </c>
      <c r="BI153" s="202">
        <f>IF(N153="nulová",J153,0)</f>
        <v>0</v>
      </c>
      <c r="BJ153" s="22" t="s">
        <v>79</v>
      </c>
      <c r="BK153" s="202">
        <f>ROUND(I153*H153,2)</f>
        <v>0</v>
      </c>
      <c r="BL153" s="22" t="s">
        <v>240</v>
      </c>
      <c r="BM153" s="22" t="s">
        <v>1419</v>
      </c>
    </row>
    <row r="154" spans="2:65" s="1" customFormat="1" ht="20.45" customHeight="1">
      <c r="B154" s="39"/>
      <c r="C154" s="191" t="s">
        <v>333</v>
      </c>
      <c r="D154" s="191" t="s">
        <v>153</v>
      </c>
      <c r="E154" s="192" t="s">
        <v>1420</v>
      </c>
      <c r="F154" s="193" t="s">
        <v>1421</v>
      </c>
      <c r="G154" s="194" t="s">
        <v>275</v>
      </c>
      <c r="H154" s="195">
        <v>2</v>
      </c>
      <c r="I154" s="196"/>
      <c r="J154" s="197">
        <f>ROUND(I154*H154,2)</f>
        <v>0</v>
      </c>
      <c r="K154" s="193" t="s">
        <v>21</v>
      </c>
      <c r="L154" s="59"/>
      <c r="M154" s="198" t="s">
        <v>21</v>
      </c>
      <c r="N154" s="199" t="s">
        <v>42</v>
      </c>
      <c r="O154" s="40"/>
      <c r="P154" s="200">
        <f>O154*H154</f>
        <v>0</v>
      </c>
      <c r="Q154" s="200">
        <v>0</v>
      </c>
      <c r="R154" s="200">
        <f>Q154*H154</f>
        <v>0</v>
      </c>
      <c r="S154" s="200">
        <v>0</v>
      </c>
      <c r="T154" s="201">
        <f>S154*H154</f>
        <v>0</v>
      </c>
      <c r="AR154" s="22" t="s">
        <v>240</v>
      </c>
      <c r="AT154" s="22" t="s">
        <v>153</v>
      </c>
      <c r="AU154" s="22" t="s">
        <v>81</v>
      </c>
      <c r="AY154" s="22" t="s">
        <v>151</v>
      </c>
      <c r="BE154" s="202">
        <f>IF(N154="základní",J154,0)</f>
        <v>0</v>
      </c>
      <c r="BF154" s="202">
        <f>IF(N154="snížená",J154,0)</f>
        <v>0</v>
      </c>
      <c r="BG154" s="202">
        <f>IF(N154="zákl. přenesená",J154,0)</f>
        <v>0</v>
      </c>
      <c r="BH154" s="202">
        <f>IF(N154="sníž. přenesená",J154,0)</f>
        <v>0</v>
      </c>
      <c r="BI154" s="202">
        <f>IF(N154="nulová",J154,0)</f>
        <v>0</v>
      </c>
      <c r="BJ154" s="22" t="s">
        <v>79</v>
      </c>
      <c r="BK154" s="202">
        <f>ROUND(I154*H154,2)</f>
        <v>0</v>
      </c>
      <c r="BL154" s="22" t="s">
        <v>240</v>
      </c>
      <c r="BM154" s="22" t="s">
        <v>1422</v>
      </c>
    </row>
    <row r="155" spans="2:65" s="1" customFormat="1" ht="20.45" customHeight="1">
      <c r="B155" s="39"/>
      <c r="C155" s="191" t="s">
        <v>337</v>
      </c>
      <c r="D155" s="191" t="s">
        <v>153</v>
      </c>
      <c r="E155" s="192" t="s">
        <v>1423</v>
      </c>
      <c r="F155" s="193" t="s">
        <v>1424</v>
      </c>
      <c r="G155" s="194" t="s">
        <v>751</v>
      </c>
      <c r="H155" s="195">
        <v>2</v>
      </c>
      <c r="I155" s="196"/>
      <c r="J155" s="197">
        <f>ROUND(I155*H155,2)</f>
        <v>0</v>
      </c>
      <c r="K155" s="193" t="s">
        <v>157</v>
      </c>
      <c r="L155" s="59"/>
      <c r="M155" s="198" t="s">
        <v>21</v>
      </c>
      <c r="N155" s="199" t="s">
        <v>42</v>
      </c>
      <c r="O155" s="40"/>
      <c r="P155" s="200">
        <f>O155*H155</f>
        <v>0</v>
      </c>
      <c r="Q155" s="200">
        <v>2.4119999999999999E-2</v>
      </c>
      <c r="R155" s="200">
        <f>Q155*H155</f>
        <v>4.8239999999999998E-2</v>
      </c>
      <c r="S155" s="200">
        <v>0</v>
      </c>
      <c r="T155" s="201">
        <f>S155*H155</f>
        <v>0</v>
      </c>
      <c r="AR155" s="22" t="s">
        <v>240</v>
      </c>
      <c r="AT155" s="22" t="s">
        <v>153</v>
      </c>
      <c r="AU155" s="22" t="s">
        <v>81</v>
      </c>
      <c r="AY155" s="22" t="s">
        <v>151</v>
      </c>
      <c r="BE155" s="202">
        <f>IF(N155="základní",J155,0)</f>
        <v>0</v>
      </c>
      <c r="BF155" s="202">
        <f>IF(N155="snížená",J155,0)</f>
        <v>0</v>
      </c>
      <c r="BG155" s="202">
        <f>IF(N155="zákl. přenesená",J155,0)</f>
        <v>0</v>
      </c>
      <c r="BH155" s="202">
        <f>IF(N155="sníž. přenesená",J155,0)</f>
        <v>0</v>
      </c>
      <c r="BI155" s="202">
        <f>IF(N155="nulová",J155,0)</f>
        <v>0</v>
      </c>
      <c r="BJ155" s="22" t="s">
        <v>79</v>
      </c>
      <c r="BK155" s="202">
        <f>ROUND(I155*H155,2)</f>
        <v>0</v>
      </c>
      <c r="BL155" s="22" t="s">
        <v>240</v>
      </c>
      <c r="BM155" s="22" t="s">
        <v>1425</v>
      </c>
    </row>
    <row r="156" spans="2:65" s="1" customFormat="1" ht="40.5">
      <c r="B156" s="39"/>
      <c r="C156" s="61"/>
      <c r="D156" s="208" t="s">
        <v>160</v>
      </c>
      <c r="E156" s="61"/>
      <c r="F156" s="232" t="s">
        <v>1426</v>
      </c>
      <c r="G156" s="61"/>
      <c r="H156" s="61"/>
      <c r="I156" s="161"/>
      <c r="J156" s="61"/>
      <c r="K156" s="61"/>
      <c r="L156" s="59"/>
      <c r="M156" s="205"/>
      <c r="N156" s="40"/>
      <c r="O156" s="40"/>
      <c r="P156" s="40"/>
      <c r="Q156" s="40"/>
      <c r="R156" s="40"/>
      <c r="S156" s="40"/>
      <c r="T156" s="76"/>
      <c r="AT156" s="22" t="s">
        <v>160</v>
      </c>
      <c r="AU156" s="22" t="s">
        <v>81</v>
      </c>
    </row>
    <row r="157" spans="2:65" s="1" customFormat="1" ht="20.45" customHeight="1">
      <c r="B157" s="39"/>
      <c r="C157" s="191" t="s">
        <v>341</v>
      </c>
      <c r="D157" s="191" t="s">
        <v>153</v>
      </c>
      <c r="E157" s="192" t="s">
        <v>1427</v>
      </c>
      <c r="F157" s="193" t="s">
        <v>1428</v>
      </c>
      <c r="G157" s="194" t="s">
        <v>751</v>
      </c>
      <c r="H157" s="195">
        <v>2</v>
      </c>
      <c r="I157" s="196"/>
      <c r="J157" s="197">
        <f>ROUND(I157*H157,2)</f>
        <v>0</v>
      </c>
      <c r="K157" s="193" t="s">
        <v>157</v>
      </c>
      <c r="L157" s="59"/>
      <c r="M157" s="198" t="s">
        <v>21</v>
      </c>
      <c r="N157" s="199" t="s">
        <v>42</v>
      </c>
      <c r="O157" s="40"/>
      <c r="P157" s="200">
        <f>O157*H157</f>
        <v>0</v>
      </c>
      <c r="Q157" s="200">
        <v>0</v>
      </c>
      <c r="R157" s="200">
        <f>Q157*H157</f>
        <v>0</v>
      </c>
      <c r="S157" s="200">
        <v>1.9460000000000002E-2</v>
      </c>
      <c r="T157" s="201">
        <f>S157*H157</f>
        <v>3.8920000000000003E-2</v>
      </c>
      <c r="AR157" s="22" t="s">
        <v>240</v>
      </c>
      <c r="AT157" s="22" t="s">
        <v>153</v>
      </c>
      <c r="AU157" s="22" t="s">
        <v>81</v>
      </c>
      <c r="AY157" s="22" t="s">
        <v>151</v>
      </c>
      <c r="BE157" s="202">
        <f>IF(N157="základní",J157,0)</f>
        <v>0</v>
      </c>
      <c r="BF157" s="202">
        <f>IF(N157="snížená",J157,0)</f>
        <v>0</v>
      </c>
      <c r="BG157" s="202">
        <f>IF(N157="zákl. přenesená",J157,0)</f>
        <v>0</v>
      </c>
      <c r="BH157" s="202">
        <f>IF(N157="sníž. přenesená",J157,0)</f>
        <v>0</v>
      </c>
      <c r="BI157" s="202">
        <f>IF(N157="nulová",J157,0)</f>
        <v>0</v>
      </c>
      <c r="BJ157" s="22" t="s">
        <v>79</v>
      </c>
      <c r="BK157" s="202">
        <f>ROUND(I157*H157,2)</f>
        <v>0</v>
      </c>
      <c r="BL157" s="22" t="s">
        <v>240</v>
      </c>
      <c r="BM157" s="22" t="s">
        <v>1429</v>
      </c>
    </row>
    <row r="158" spans="2:65" s="1" customFormat="1" ht="28.9" customHeight="1">
      <c r="B158" s="39"/>
      <c r="C158" s="191" t="s">
        <v>347</v>
      </c>
      <c r="D158" s="191" t="s">
        <v>153</v>
      </c>
      <c r="E158" s="192" t="s">
        <v>1430</v>
      </c>
      <c r="F158" s="193" t="s">
        <v>1431</v>
      </c>
      <c r="G158" s="194" t="s">
        <v>751</v>
      </c>
      <c r="H158" s="195">
        <v>2</v>
      </c>
      <c r="I158" s="196"/>
      <c r="J158" s="197">
        <f>ROUND(I158*H158,2)</f>
        <v>0</v>
      </c>
      <c r="K158" s="193" t="s">
        <v>157</v>
      </c>
      <c r="L158" s="59"/>
      <c r="M158" s="198" t="s">
        <v>21</v>
      </c>
      <c r="N158" s="199" t="s">
        <v>42</v>
      </c>
      <c r="O158" s="40"/>
      <c r="P158" s="200">
        <f>O158*H158</f>
        <v>0</v>
      </c>
      <c r="Q158" s="200">
        <v>1.729E-2</v>
      </c>
      <c r="R158" s="200">
        <f>Q158*H158</f>
        <v>3.458E-2</v>
      </c>
      <c r="S158" s="200">
        <v>0</v>
      </c>
      <c r="T158" s="201">
        <f>S158*H158</f>
        <v>0</v>
      </c>
      <c r="AR158" s="22" t="s">
        <v>240</v>
      </c>
      <c r="AT158" s="22" t="s">
        <v>153</v>
      </c>
      <c r="AU158" s="22" t="s">
        <v>81</v>
      </c>
      <c r="AY158" s="22" t="s">
        <v>151</v>
      </c>
      <c r="BE158" s="202">
        <f>IF(N158="základní",J158,0)</f>
        <v>0</v>
      </c>
      <c r="BF158" s="202">
        <f>IF(N158="snížená",J158,0)</f>
        <v>0</v>
      </c>
      <c r="BG158" s="202">
        <f>IF(N158="zákl. přenesená",J158,0)</f>
        <v>0</v>
      </c>
      <c r="BH158" s="202">
        <f>IF(N158="sníž. přenesená",J158,0)</f>
        <v>0</v>
      </c>
      <c r="BI158" s="202">
        <f>IF(N158="nulová",J158,0)</f>
        <v>0</v>
      </c>
      <c r="BJ158" s="22" t="s">
        <v>79</v>
      </c>
      <c r="BK158" s="202">
        <f>ROUND(I158*H158,2)</f>
        <v>0</v>
      </c>
      <c r="BL158" s="22" t="s">
        <v>240</v>
      </c>
      <c r="BM158" s="22" t="s">
        <v>1432</v>
      </c>
    </row>
    <row r="159" spans="2:65" s="1" customFormat="1" ht="54">
      <c r="B159" s="39"/>
      <c r="C159" s="61"/>
      <c r="D159" s="208" t="s">
        <v>160</v>
      </c>
      <c r="E159" s="61"/>
      <c r="F159" s="232" t="s">
        <v>1433</v>
      </c>
      <c r="G159" s="61"/>
      <c r="H159" s="61"/>
      <c r="I159" s="161"/>
      <c r="J159" s="61"/>
      <c r="K159" s="61"/>
      <c r="L159" s="59"/>
      <c r="M159" s="205"/>
      <c r="N159" s="40"/>
      <c r="O159" s="40"/>
      <c r="P159" s="40"/>
      <c r="Q159" s="40"/>
      <c r="R159" s="40"/>
      <c r="S159" s="40"/>
      <c r="T159" s="76"/>
      <c r="AT159" s="22" t="s">
        <v>160</v>
      </c>
      <c r="AU159" s="22" t="s">
        <v>81</v>
      </c>
    </row>
    <row r="160" spans="2:65" s="1" customFormat="1" ht="28.9" customHeight="1">
      <c r="B160" s="39"/>
      <c r="C160" s="191" t="s">
        <v>353</v>
      </c>
      <c r="D160" s="191" t="s">
        <v>153</v>
      </c>
      <c r="E160" s="192" t="s">
        <v>1434</v>
      </c>
      <c r="F160" s="193" t="s">
        <v>1435</v>
      </c>
      <c r="G160" s="194" t="s">
        <v>751</v>
      </c>
      <c r="H160" s="195">
        <v>2</v>
      </c>
      <c r="I160" s="196"/>
      <c r="J160" s="197">
        <f t="shared" ref="J160:J167" si="0">ROUND(I160*H160,2)</f>
        <v>0</v>
      </c>
      <c r="K160" s="193" t="s">
        <v>157</v>
      </c>
      <c r="L160" s="59"/>
      <c r="M160" s="198" t="s">
        <v>21</v>
      </c>
      <c r="N160" s="199" t="s">
        <v>42</v>
      </c>
      <c r="O160" s="40"/>
      <c r="P160" s="200">
        <f t="shared" ref="P160:P167" si="1">O160*H160</f>
        <v>0</v>
      </c>
      <c r="Q160" s="200">
        <v>5.1999999999999995E-4</v>
      </c>
      <c r="R160" s="200">
        <f t="shared" ref="R160:R167" si="2">Q160*H160</f>
        <v>1.0399999999999999E-3</v>
      </c>
      <c r="S160" s="200">
        <v>0</v>
      </c>
      <c r="T160" s="201">
        <f t="shared" ref="T160:T167" si="3">S160*H160</f>
        <v>0</v>
      </c>
      <c r="AR160" s="22" t="s">
        <v>240</v>
      </c>
      <c r="AT160" s="22" t="s">
        <v>153</v>
      </c>
      <c r="AU160" s="22" t="s">
        <v>81</v>
      </c>
      <c r="AY160" s="22" t="s">
        <v>151</v>
      </c>
      <c r="BE160" s="202">
        <f t="shared" ref="BE160:BE167" si="4">IF(N160="základní",J160,0)</f>
        <v>0</v>
      </c>
      <c r="BF160" s="202">
        <f t="shared" ref="BF160:BF167" si="5">IF(N160="snížená",J160,0)</f>
        <v>0</v>
      </c>
      <c r="BG160" s="202">
        <f t="shared" ref="BG160:BG167" si="6">IF(N160="zákl. přenesená",J160,0)</f>
        <v>0</v>
      </c>
      <c r="BH160" s="202">
        <f t="shared" ref="BH160:BH167" si="7">IF(N160="sníž. přenesená",J160,0)</f>
        <v>0</v>
      </c>
      <c r="BI160" s="202">
        <f t="shared" ref="BI160:BI167" si="8">IF(N160="nulová",J160,0)</f>
        <v>0</v>
      </c>
      <c r="BJ160" s="22" t="s">
        <v>79</v>
      </c>
      <c r="BK160" s="202">
        <f t="shared" ref="BK160:BK167" si="9">ROUND(I160*H160,2)</f>
        <v>0</v>
      </c>
      <c r="BL160" s="22" t="s">
        <v>240</v>
      </c>
      <c r="BM160" s="22" t="s">
        <v>1436</v>
      </c>
    </row>
    <row r="161" spans="2:65" s="1" customFormat="1" ht="20.45" customHeight="1">
      <c r="B161" s="39"/>
      <c r="C161" s="191" t="s">
        <v>359</v>
      </c>
      <c r="D161" s="191" t="s">
        <v>153</v>
      </c>
      <c r="E161" s="192" t="s">
        <v>1437</v>
      </c>
      <c r="F161" s="193" t="s">
        <v>1438</v>
      </c>
      <c r="G161" s="194" t="s">
        <v>751</v>
      </c>
      <c r="H161" s="195">
        <v>2</v>
      </c>
      <c r="I161" s="196"/>
      <c r="J161" s="197">
        <f t="shared" si="0"/>
        <v>0</v>
      </c>
      <c r="K161" s="193" t="s">
        <v>157</v>
      </c>
      <c r="L161" s="59"/>
      <c r="M161" s="198" t="s">
        <v>21</v>
      </c>
      <c r="N161" s="199" t="s">
        <v>42</v>
      </c>
      <c r="O161" s="40"/>
      <c r="P161" s="200">
        <f t="shared" si="1"/>
        <v>0</v>
      </c>
      <c r="Q161" s="200">
        <v>5.1999999999999995E-4</v>
      </c>
      <c r="R161" s="200">
        <f t="shared" si="2"/>
        <v>1.0399999999999999E-3</v>
      </c>
      <c r="S161" s="200">
        <v>0</v>
      </c>
      <c r="T161" s="201">
        <f t="shared" si="3"/>
        <v>0</v>
      </c>
      <c r="AR161" s="22" t="s">
        <v>240</v>
      </c>
      <c r="AT161" s="22" t="s">
        <v>153</v>
      </c>
      <c r="AU161" s="22" t="s">
        <v>81</v>
      </c>
      <c r="AY161" s="22" t="s">
        <v>151</v>
      </c>
      <c r="BE161" s="202">
        <f t="shared" si="4"/>
        <v>0</v>
      </c>
      <c r="BF161" s="202">
        <f t="shared" si="5"/>
        <v>0</v>
      </c>
      <c r="BG161" s="202">
        <f t="shared" si="6"/>
        <v>0</v>
      </c>
      <c r="BH161" s="202">
        <f t="shared" si="7"/>
        <v>0</v>
      </c>
      <c r="BI161" s="202">
        <f t="shared" si="8"/>
        <v>0</v>
      </c>
      <c r="BJ161" s="22" t="s">
        <v>79</v>
      </c>
      <c r="BK161" s="202">
        <f t="shared" si="9"/>
        <v>0</v>
      </c>
      <c r="BL161" s="22" t="s">
        <v>240</v>
      </c>
      <c r="BM161" s="22" t="s">
        <v>1439</v>
      </c>
    </row>
    <row r="162" spans="2:65" s="1" customFormat="1" ht="20.45" customHeight="1">
      <c r="B162" s="39"/>
      <c r="C162" s="191" t="s">
        <v>368</v>
      </c>
      <c r="D162" s="191" t="s">
        <v>153</v>
      </c>
      <c r="E162" s="192" t="s">
        <v>1440</v>
      </c>
      <c r="F162" s="193" t="s">
        <v>1441</v>
      </c>
      <c r="G162" s="194" t="s">
        <v>751</v>
      </c>
      <c r="H162" s="195">
        <v>2</v>
      </c>
      <c r="I162" s="196"/>
      <c r="J162" s="197">
        <f t="shared" si="0"/>
        <v>0</v>
      </c>
      <c r="K162" s="193" t="s">
        <v>157</v>
      </c>
      <c r="L162" s="59"/>
      <c r="M162" s="198" t="s">
        <v>21</v>
      </c>
      <c r="N162" s="199" t="s">
        <v>42</v>
      </c>
      <c r="O162" s="40"/>
      <c r="P162" s="200">
        <f t="shared" si="1"/>
        <v>0</v>
      </c>
      <c r="Q162" s="200">
        <v>5.1999999999999995E-4</v>
      </c>
      <c r="R162" s="200">
        <f t="shared" si="2"/>
        <v>1.0399999999999999E-3</v>
      </c>
      <c r="S162" s="200">
        <v>0</v>
      </c>
      <c r="T162" s="201">
        <f t="shared" si="3"/>
        <v>0</v>
      </c>
      <c r="AR162" s="22" t="s">
        <v>240</v>
      </c>
      <c r="AT162" s="22" t="s">
        <v>153</v>
      </c>
      <c r="AU162" s="22" t="s">
        <v>81</v>
      </c>
      <c r="AY162" s="22" t="s">
        <v>151</v>
      </c>
      <c r="BE162" s="202">
        <f t="shared" si="4"/>
        <v>0</v>
      </c>
      <c r="BF162" s="202">
        <f t="shared" si="5"/>
        <v>0</v>
      </c>
      <c r="BG162" s="202">
        <f t="shared" si="6"/>
        <v>0</v>
      </c>
      <c r="BH162" s="202">
        <f t="shared" si="7"/>
        <v>0</v>
      </c>
      <c r="BI162" s="202">
        <f t="shared" si="8"/>
        <v>0</v>
      </c>
      <c r="BJ162" s="22" t="s">
        <v>79</v>
      </c>
      <c r="BK162" s="202">
        <f t="shared" si="9"/>
        <v>0</v>
      </c>
      <c r="BL162" s="22" t="s">
        <v>240</v>
      </c>
      <c r="BM162" s="22" t="s">
        <v>1442</v>
      </c>
    </row>
    <row r="163" spans="2:65" s="1" customFormat="1" ht="20.45" customHeight="1">
      <c r="B163" s="39"/>
      <c r="C163" s="191" t="s">
        <v>373</v>
      </c>
      <c r="D163" s="191" t="s">
        <v>153</v>
      </c>
      <c r="E163" s="192" t="s">
        <v>1443</v>
      </c>
      <c r="F163" s="193" t="s">
        <v>1444</v>
      </c>
      <c r="G163" s="194" t="s">
        <v>751</v>
      </c>
      <c r="H163" s="195">
        <v>2</v>
      </c>
      <c r="I163" s="196"/>
      <c r="J163" s="197">
        <f t="shared" si="0"/>
        <v>0</v>
      </c>
      <c r="K163" s="193" t="s">
        <v>21</v>
      </c>
      <c r="L163" s="59"/>
      <c r="M163" s="198" t="s">
        <v>21</v>
      </c>
      <c r="N163" s="199" t="s">
        <v>42</v>
      </c>
      <c r="O163" s="40"/>
      <c r="P163" s="200">
        <f t="shared" si="1"/>
        <v>0</v>
      </c>
      <c r="Q163" s="200">
        <v>5.1999999999999995E-4</v>
      </c>
      <c r="R163" s="200">
        <f t="shared" si="2"/>
        <v>1.0399999999999999E-3</v>
      </c>
      <c r="S163" s="200">
        <v>0</v>
      </c>
      <c r="T163" s="201">
        <f t="shared" si="3"/>
        <v>0</v>
      </c>
      <c r="AR163" s="22" t="s">
        <v>240</v>
      </c>
      <c r="AT163" s="22" t="s">
        <v>153</v>
      </c>
      <c r="AU163" s="22" t="s">
        <v>81</v>
      </c>
      <c r="AY163" s="22" t="s">
        <v>151</v>
      </c>
      <c r="BE163" s="202">
        <f t="shared" si="4"/>
        <v>0</v>
      </c>
      <c r="BF163" s="202">
        <f t="shared" si="5"/>
        <v>0</v>
      </c>
      <c r="BG163" s="202">
        <f t="shared" si="6"/>
        <v>0</v>
      </c>
      <c r="BH163" s="202">
        <f t="shared" si="7"/>
        <v>0</v>
      </c>
      <c r="BI163" s="202">
        <f t="shared" si="8"/>
        <v>0</v>
      </c>
      <c r="BJ163" s="22" t="s">
        <v>79</v>
      </c>
      <c r="BK163" s="202">
        <f t="shared" si="9"/>
        <v>0</v>
      </c>
      <c r="BL163" s="22" t="s">
        <v>240</v>
      </c>
      <c r="BM163" s="22" t="s">
        <v>1445</v>
      </c>
    </row>
    <row r="164" spans="2:65" s="1" customFormat="1" ht="20.45" customHeight="1">
      <c r="B164" s="39"/>
      <c r="C164" s="191" t="s">
        <v>380</v>
      </c>
      <c r="D164" s="191" t="s">
        <v>153</v>
      </c>
      <c r="E164" s="192" t="s">
        <v>1446</v>
      </c>
      <c r="F164" s="193" t="s">
        <v>1447</v>
      </c>
      <c r="G164" s="194" t="s">
        <v>751</v>
      </c>
      <c r="H164" s="195">
        <v>2</v>
      </c>
      <c r="I164" s="196"/>
      <c r="J164" s="197">
        <f t="shared" si="0"/>
        <v>0</v>
      </c>
      <c r="K164" s="193" t="s">
        <v>21</v>
      </c>
      <c r="L164" s="59"/>
      <c r="M164" s="198" t="s">
        <v>21</v>
      </c>
      <c r="N164" s="199" t="s">
        <v>42</v>
      </c>
      <c r="O164" s="40"/>
      <c r="P164" s="200">
        <f t="shared" si="1"/>
        <v>0</v>
      </c>
      <c r="Q164" s="200">
        <v>5.1999999999999995E-4</v>
      </c>
      <c r="R164" s="200">
        <f t="shared" si="2"/>
        <v>1.0399999999999999E-3</v>
      </c>
      <c r="S164" s="200">
        <v>0</v>
      </c>
      <c r="T164" s="201">
        <f t="shared" si="3"/>
        <v>0</v>
      </c>
      <c r="AR164" s="22" t="s">
        <v>240</v>
      </c>
      <c r="AT164" s="22" t="s">
        <v>153</v>
      </c>
      <c r="AU164" s="22" t="s">
        <v>81</v>
      </c>
      <c r="AY164" s="22" t="s">
        <v>151</v>
      </c>
      <c r="BE164" s="202">
        <f t="shared" si="4"/>
        <v>0</v>
      </c>
      <c r="BF164" s="202">
        <f t="shared" si="5"/>
        <v>0</v>
      </c>
      <c r="BG164" s="202">
        <f t="shared" si="6"/>
        <v>0</v>
      </c>
      <c r="BH164" s="202">
        <f t="shared" si="7"/>
        <v>0</v>
      </c>
      <c r="BI164" s="202">
        <f t="shared" si="8"/>
        <v>0</v>
      </c>
      <c r="BJ164" s="22" t="s">
        <v>79</v>
      </c>
      <c r="BK164" s="202">
        <f t="shared" si="9"/>
        <v>0</v>
      </c>
      <c r="BL164" s="22" t="s">
        <v>240</v>
      </c>
      <c r="BM164" s="22" t="s">
        <v>1448</v>
      </c>
    </row>
    <row r="165" spans="2:65" s="1" customFormat="1" ht="28.9" customHeight="1">
      <c r="B165" s="39"/>
      <c r="C165" s="191" t="s">
        <v>387</v>
      </c>
      <c r="D165" s="191" t="s">
        <v>153</v>
      </c>
      <c r="E165" s="192" t="s">
        <v>749</v>
      </c>
      <c r="F165" s="193" t="s">
        <v>1449</v>
      </c>
      <c r="G165" s="194" t="s">
        <v>751</v>
      </c>
      <c r="H165" s="195">
        <v>4</v>
      </c>
      <c r="I165" s="196"/>
      <c r="J165" s="197">
        <f t="shared" si="0"/>
        <v>0</v>
      </c>
      <c r="K165" s="193" t="s">
        <v>157</v>
      </c>
      <c r="L165" s="59"/>
      <c r="M165" s="198" t="s">
        <v>21</v>
      </c>
      <c r="N165" s="199" t="s">
        <v>42</v>
      </c>
      <c r="O165" s="40"/>
      <c r="P165" s="200">
        <f t="shared" si="1"/>
        <v>0</v>
      </c>
      <c r="Q165" s="200">
        <v>1.1000000000000001E-3</v>
      </c>
      <c r="R165" s="200">
        <f t="shared" si="2"/>
        <v>4.4000000000000003E-3</v>
      </c>
      <c r="S165" s="200">
        <v>0</v>
      </c>
      <c r="T165" s="201">
        <f t="shared" si="3"/>
        <v>0</v>
      </c>
      <c r="AR165" s="22" t="s">
        <v>240</v>
      </c>
      <c r="AT165" s="22" t="s">
        <v>153</v>
      </c>
      <c r="AU165" s="22" t="s">
        <v>81</v>
      </c>
      <c r="AY165" s="22" t="s">
        <v>151</v>
      </c>
      <c r="BE165" s="202">
        <f t="shared" si="4"/>
        <v>0</v>
      </c>
      <c r="BF165" s="202">
        <f t="shared" si="5"/>
        <v>0</v>
      </c>
      <c r="BG165" s="202">
        <f t="shared" si="6"/>
        <v>0</v>
      </c>
      <c r="BH165" s="202">
        <f t="shared" si="7"/>
        <v>0</v>
      </c>
      <c r="BI165" s="202">
        <f t="shared" si="8"/>
        <v>0</v>
      </c>
      <c r="BJ165" s="22" t="s">
        <v>79</v>
      </c>
      <c r="BK165" s="202">
        <f t="shared" si="9"/>
        <v>0</v>
      </c>
      <c r="BL165" s="22" t="s">
        <v>240</v>
      </c>
      <c r="BM165" s="22" t="s">
        <v>1450</v>
      </c>
    </row>
    <row r="166" spans="2:65" s="1" customFormat="1" ht="20.45" customHeight="1">
      <c r="B166" s="39"/>
      <c r="C166" s="191" t="s">
        <v>391</v>
      </c>
      <c r="D166" s="191" t="s">
        <v>153</v>
      </c>
      <c r="E166" s="192" t="s">
        <v>1451</v>
      </c>
      <c r="F166" s="193" t="s">
        <v>1452</v>
      </c>
      <c r="G166" s="194" t="s">
        <v>751</v>
      </c>
      <c r="H166" s="195">
        <v>1</v>
      </c>
      <c r="I166" s="196"/>
      <c r="J166" s="197">
        <f t="shared" si="0"/>
        <v>0</v>
      </c>
      <c r="K166" s="193" t="s">
        <v>157</v>
      </c>
      <c r="L166" s="59"/>
      <c r="M166" s="198" t="s">
        <v>21</v>
      </c>
      <c r="N166" s="199" t="s">
        <v>42</v>
      </c>
      <c r="O166" s="40"/>
      <c r="P166" s="200">
        <f t="shared" si="1"/>
        <v>0</v>
      </c>
      <c r="Q166" s="200">
        <v>3.0000000000000001E-3</v>
      </c>
      <c r="R166" s="200">
        <f t="shared" si="2"/>
        <v>3.0000000000000001E-3</v>
      </c>
      <c r="S166" s="200">
        <v>0</v>
      </c>
      <c r="T166" s="201">
        <f t="shared" si="3"/>
        <v>0</v>
      </c>
      <c r="AR166" s="22" t="s">
        <v>240</v>
      </c>
      <c r="AT166" s="22" t="s">
        <v>153</v>
      </c>
      <c r="AU166" s="22" t="s">
        <v>81</v>
      </c>
      <c r="AY166" s="22" t="s">
        <v>151</v>
      </c>
      <c r="BE166" s="202">
        <f t="shared" si="4"/>
        <v>0</v>
      </c>
      <c r="BF166" s="202">
        <f t="shared" si="5"/>
        <v>0</v>
      </c>
      <c r="BG166" s="202">
        <f t="shared" si="6"/>
        <v>0</v>
      </c>
      <c r="BH166" s="202">
        <f t="shared" si="7"/>
        <v>0</v>
      </c>
      <c r="BI166" s="202">
        <f t="shared" si="8"/>
        <v>0</v>
      </c>
      <c r="BJ166" s="22" t="s">
        <v>79</v>
      </c>
      <c r="BK166" s="202">
        <f t="shared" si="9"/>
        <v>0</v>
      </c>
      <c r="BL166" s="22" t="s">
        <v>240</v>
      </c>
      <c r="BM166" s="22" t="s">
        <v>1453</v>
      </c>
    </row>
    <row r="167" spans="2:65" s="1" customFormat="1" ht="20.45" customHeight="1">
      <c r="B167" s="39"/>
      <c r="C167" s="191" t="s">
        <v>397</v>
      </c>
      <c r="D167" s="191" t="s">
        <v>153</v>
      </c>
      <c r="E167" s="192" t="s">
        <v>1454</v>
      </c>
      <c r="F167" s="193" t="s">
        <v>1455</v>
      </c>
      <c r="G167" s="194" t="s">
        <v>751</v>
      </c>
      <c r="H167" s="195">
        <v>2</v>
      </c>
      <c r="I167" s="196"/>
      <c r="J167" s="197">
        <f t="shared" si="0"/>
        <v>0</v>
      </c>
      <c r="K167" s="193" t="s">
        <v>157</v>
      </c>
      <c r="L167" s="59"/>
      <c r="M167" s="198" t="s">
        <v>21</v>
      </c>
      <c r="N167" s="199" t="s">
        <v>42</v>
      </c>
      <c r="O167" s="40"/>
      <c r="P167" s="200">
        <f t="shared" si="1"/>
        <v>0</v>
      </c>
      <c r="Q167" s="200">
        <v>1.0659999999999999E-2</v>
      </c>
      <c r="R167" s="200">
        <f t="shared" si="2"/>
        <v>2.1319999999999999E-2</v>
      </c>
      <c r="S167" s="200">
        <v>0</v>
      </c>
      <c r="T167" s="201">
        <f t="shared" si="3"/>
        <v>0</v>
      </c>
      <c r="AR167" s="22" t="s">
        <v>240</v>
      </c>
      <c r="AT167" s="22" t="s">
        <v>153</v>
      </c>
      <c r="AU167" s="22" t="s">
        <v>81</v>
      </c>
      <c r="AY167" s="22" t="s">
        <v>151</v>
      </c>
      <c r="BE167" s="202">
        <f t="shared" si="4"/>
        <v>0</v>
      </c>
      <c r="BF167" s="202">
        <f t="shared" si="5"/>
        <v>0</v>
      </c>
      <c r="BG167" s="202">
        <f t="shared" si="6"/>
        <v>0</v>
      </c>
      <c r="BH167" s="202">
        <f t="shared" si="7"/>
        <v>0</v>
      </c>
      <c r="BI167" s="202">
        <f t="shared" si="8"/>
        <v>0</v>
      </c>
      <c r="BJ167" s="22" t="s">
        <v>79</v>
      </c>
      <c r="BK167" s="202">
        <f t="shared" si="9"/>
        <v>0</v>
      </c>
      <c r="BL167" s="22" t="s">
        <v>240</v>
      </c>
      <c r="BM167" s="22" t="s">
        <v>1456</v>
      </c>
    </row>
    <row r="168" spans="2:65" s="1" customFormat="1" ht="54">
      <c r="B168" s="39"/>
      <c r="C168" s="61"/>
      <c r="D168" s="208" t="s">
        <v>160</v>
      </c>
      <c r="E168" s="61"/>
      <c r="F168" s="232" t="s">
        <v>1457</v>
      </c>
      <c r="G168" s="61"/>
      <c r="H168" s="61"/>
      <c r="I168" s="161"/>
      <c r="J168" s="61"/>
      <c r="K168" s="61"/>
      <c r="L168" s="59"/>
      <c r="M168" s="205"/>
      <c r="N168" s="40"/>
      <c r="O168" s="40"/>
      <c r="P168" s="40"/>
      <c r="Q168" s="40"/>
      <c r="R168" s="40"/>
      <c r="S168" s="40"/>
      <c r="T168" s="76"/>
      <c r="AT168" s="22" t="s">
        <v>160</v>
      </c>
      <c r="AU168" s="22" t="s">
        <v>81</v>
      </c>
    </row>
    <row r="169" spans="2:65" s="1" customFormat="1" ht="28.9" customHeight="1">
      <c r="B169" s="39"/>
      <c r="C169" s="191" t="s">
        <v>402</v>
      </c>
      <c r="D169" s="191" t="s">
        <v>153</v>
      </c>
      <c r="E169" s="192" t="s">
        <v>1458</v>
      </c>
      <c r="F169" s="193" t="s">
        <v>1459</v>
      </c>
      <c r="G169" s="194" t="s">
        <v>751</v>
      </c>
      <c r="H169" s="195">
        <v>6</v>
      </c>
      <c r="I169" s="196"/>
      <c r="J169" s="197">
        <f>ROUND(I169*H169,2)</f>
        <v>0</v>
      </c>
      <c r="K169" s="193" t="s">
        <v>157</v>
      </c>
      <c r="L169" s="59"/>
      <c r="M169" s="198" t="s">
        <v>21</v>
      </c>
      <c r="N169" s="199" t="s">
        <v>42</v>
      </c>
      <c r="O169" s="40"/>
      <c r="P169" s="200">
        <f>O169*H169</f>
        <v>0</v>
      </c>
      <c r="Q169" s="200">
        <v>9.0000000000000006E-5</v>
      </c>
      <c r="R169" s="200">
        <f>Q169*H169</f>
        <v>5.4000000000000001E-4</v>
      </c>
      <c r="S169" s="200">
        <v>0</v>
      </c>
      <c r="T169" s="201">
        <f>S169*H169</f>
        <v>0</v>
      </c>
      <c r="AR169" s="22" t="s">
        <v>240</v>
      </c>
      <c r="AT169" s="22" t="s">
        <v>153</v>
      </c>
      <c r="AU169" s="22" t="s">
        <v>81</v>
      </c>
      <c r="AY169" s="22" t="s">
        <v>151</v>
      </c>
      <c r="BE169" s="202">
        <f>IF(N169="základní",J169,0)</f>
        <v>0</v>
      </c>
      <c r="BF169" s="202">
        <f>IF(N169="snížená",J169,0)</f>
        <v>0</v>
      </c>
      <c r="BG169" s="202">
        <f>IF(N169="zákl. přenesená",J169,0)</f>
        <v>0</v>
      </c>
      <c r="BH169" s="202">
        <f>IF(N169="sníž. přenesená",J169,0)</f>
        <v>0</v>
      </c>
      <c r="BI169" s="202">
        <f>IF(N169="nulová",J169,0)</f>
        <v>0</v>
      </c>
      <c r="BJ169" s="22" t="s">
        <v>79</v>
      </c>
      <c r="BK169" s="202">
        <f>ROUND(I169*H169,2)</f>
        <v>0</v>
      </c>
      <c r="BL169" s="22" t="s">
        <v>240</v>
      </c>
      <c r="BM169" s="22" t="s">
        <v>1460</v>
      </c>
    </row>
    <row r="170" spans="2:65" s="1" customFormat="1" ht="20.45" customHeight="1">
      <c r="B170" s="39"/>
      <c r="C170" s="234" t="s">
        <v>409</v>
      </c>
      <c r="D170" s="234" t="s">
        <v>291</v>
      </c>
      <c r="E170" s="235" t="s">
        <v>1461</v>
      </c>
      <c r="F170" s="236" t="s">
        <v>1462</v>
      </c>
      <c r="G170" s="237" t="s">
        <v>275</v>
      </c>
      <c r="H170" s="238">
        <v>6</v>
      </c>
      <c r="I170" s="239"/>
      <c r="J170" s="240">
        <f>ROUND(I170*H170,2)</f>
        <v>0</v>
      </c>
      <c r="K170" s="236" t="s">
        <v>157</v>
      </c>
      <c r="L170" s="241"/>
      <c r="M170" s="242" t="s">
        <v>21</v>
      </c>
      <c r="N170" s="243" t="s">
        <v>42</v>
      </c>
      <c r="O170" s="40"/>
      <c r="P170" s="200">
        <f>O170*H170</f>
        <v>0</v>
      </c>
      <c r="Q170" s="200">
        <v>2.1000000000000001E-4</v>
      </c>
      <c r="R170" s="200">
        <f>Q170*H170</f>
        <v>1.2600000000000001E-3</v>
      </c>
      <c r="S170" s="200">
        <v>0</v>
      </c>
      <c r="T170" s="201">
        <f>S170*H170</f>
        <v>0</v>
      </c>
      <c r="AR170" s="22" t="s">
        <v>333</v>
      </c>
      <c r="AT170" s="22" t="s">
        <v>291</v>
      </c>
      <c r="AU170" s="22" t="s">
        <v>81</v>
      </c>
      <c r="AY170" s="22" t="s">
        <v>151</v>
      </c>
      <c r="BE170" s="202">
        <f>IF(N170="základní",J170,0)</f>
        <v>0</v>
      </c>
      <c r="BF170" s="202">
        <f>IF(N170="snížená",J170,0)</f>
        <v>0</v>
      </c>
      <c r="BG170" s="202">
        <f>IF(N170="zákl. přenesená",J170,0)</f>
        <v>0</v>
      </c>
      <c r="BH170" s="202">
        <f>IF(N170="sníž. přenesená",J170,0)</f>
        <v>0</v>
      </c>
      <c r="BI170" s="202">
        <f>IF(N170="nulová",J170,0)</f>
        <v>0</v>
      </c>
      <c r="BJ170" s="22" t="s">
        <v>79</v>
      </c>
      <c r="BK170" s="202">
        <f>ROUND(I170*H170,2)</f>
        <v>0</v>
      </c>
      <c r="BL170" s="22" t="s">
        <v>240</v>
      </c>
      <c r="BM170" s="22" t="s">
        <v>1463</v>
      </c>
    </row>
    <row r="171" spans="2:65" s="1" customFormat="1" ht="20.45" customHeight="1">
      <c r="B171" s="39"/>
      <c r="C171" s="191" t="s">
        <v>415</v>
      </c>
      <c r="D171" s="191" t="s">
        <v>153</v>
      </c>
      <c r="E171" s="192" t="s">
        <v>1464</v>
      </c>
      <c r="F171" s="193" t="s">
        <v>1465</v>
      </c>
      <c r="G171" s="194" t="s">
        <v>275</v>
      </c>
      <c r="H171" s="195">
        <v>2</v>
      </c>
      <c r="I171" s="196"/>
      <c r="J171" s="197">
        <f>ROUND(I171*H171,2)</f>
        <v>0</v>
      </c>
      <c r="K171" s="193" t="s">
        <v>157</v>
      </c>
      <c r="L171" s="59"/>
      <c r="M171" s="198" t="s">
        <v>21</v>
      </c>
      <c r="N171" s="199" t="s">
        <v>42</v>
      </c>
      <c r="O171" s="40"/>
      <c r="P171" s="200">
        <f>O171*H171</f>
        <v>0</v>
      </c>
      <c r="Q171" s="200">
        <v>4.0000000000000003E-5</v>
      </c>
      <c r="R171" s="200">
        <f>Q171*H171</f>
        <v>8.0000000000000007E-5</v>
      </c>
      <c r="S171" s="200">
        <v>0</v>
      </c>
      <c r="T171" s="201">
        <f>S171*H171</f>
        <v>0</v>
      </c>
      <c r="AR171" s="22" t="s">
        <v>240</v>
      </c>
      <c r="AT171" s="22" t="s">
        <v>153</v>
      </c>
      <c r="AU171" s="22" t="s">
        <v>81</v>
      </c>
      <c r="AY171" s="22" t="s">
        <v>151</v>
      </c>
      <c r="BE171" s="202">
        <f>IF(N171="základní",J171,0)</f>
        <v>0</v>
      </c>
      <c r="BF171" s="202">
        <f>IF(N171="snížená",J171,0)</f>
        <v>0</v>
      </c>
      <c r="BG171" s="202">
        <f>IF(N171="zákl. přenesená",J171,0)</f>
        <v>0</v>
      </c>
      <c r="BH171" s="202">
        <f>IF(N171="sníž. přenesená",J171,0)</f>
        <v>0</v>
      </c>
      <c r="BI171" s="202">
        <f>IF(N171="nulová",J171,0)</f>
        <v>0</v>
      </c>
      <c r="BJ171" s="22" t="s">
        <v>79</v>
      </c>
      <c r="BK171" s="202">
        <f>ROUND(I171*H171,2)</f>
        <v>0</v>
      </c>
      <c r="BL171" s="22" t="s">
        <v>240</v>
      </c>
      <c r="BM171" s="22" t="s">
        <v>1466</v>
      </c>
    </row>
    <row r="172" spans="2:65" s="1" customFormat="1" ht="27">
      <c r="B172" s="39"/>
      <c r="C172" s="61"/>
      <c r="D172" s="208" t="s">
        <v>160</v>
      </c>
      <c r="E172" s="61"/>
      <c r="F172" s="232" t="s">
        <v>1467</v>
      </c>
      <c r="G172" s="61"/>
      <c r="H172" s="61"/>
      <c r="I172" s="161"/>
      <c r="J172" s="61"/>
      <c r="K172" s="61"/>
      <c r="L172" s="59"/>
      <c r="M172" s="205"/>
      <c r="N172" s="40"/>
      <c r="O172" s="40"/>
      <c r="P172" s="40"/>
      <c r="Q172" s="40"/>
      <c r="R172" s="40"/>
      <c r="S172" s="40"/>
      <c r="T172" s="76"/>
      <c r="AT172" s="22" t="s">
        <v>160</v>
      </c>
      <c r="AU172" s="22" t="s">
        <v>81</v>
      </c>
    </row>
    <row r="173" spans="2:65" s="1" customFormat="1" ht="20.45" customHeight="1">
      <c r="B173" s="39"/>
      <c r="C173" s="234" t="s">
        <v>420</v>
      </c>
      <c r="D173" s="234" t="s">
        <v>291</v>
      </c>
      <c r="E173" s="235" t="s">
        <v>1468</v>
      </c>
      <c r="F173" s="236" t="s">
        <v>1469</v>
      </c>
      <c r="G173" s="237" t="s">
        <v>275</v>
      </c>
      <c r="H173" s="238">
        <v>2</v>
      </c>
      <c r="I173" s="239"/>
      <c r="J173" s="240">
        <f>ROUND(I173*H173,2)</f>
        <v>0</v>
      </c>
      <c r="K173" s="236" t="s">
        <v>21</v>
      </c>
      <c r="L173" s="241"/>
      <c r="M173" s="242" t="s">
        <v>21</v>
      </c>
      <c r="N173" s="243" t="s">
        <v>42</v>
      </c>
      <c r="O173" s="40"/>
      <c r="P173" s="200">
        <f>O173*H173</f>
        <v>0</v>
      </c>
      <c r="Q173" s="200">
        <v>1.5E-3</v>
      </c>
      <c r="R173" s="200">
        <f>Q173*H173</f>
        <v>3.0000000000000001E-3</v>
      </c>
      <c r="S173" s="200">
        <v>0</v>
      </c>
      <c r="T173" s="201">
        <f>S173*H173</f>
        <v>0</v>
      </c>
      <c r="AR173" s="22" t="s">
        <v>333</v>
      </c>
      <c r="AT173" s="22" t="s">
        <v>291</v>
      </c>
      <c r="AU173" s="22" t="s">
        <v>81</v>
      </c>
      <c r="AY173" s="22" t="s">
        <v>151</v>
      </c>
      <c r="BE173" s="202">
        <f>IF(N173="základní",J173,0)</f>
        <v>0</v>
      </c>
      <c r="BF173" s="202">
        <f>IF(N173="snížená",J173,0)</f>
        <v>0</v>
      </c>
      <c r="BG173" s="202">
        <f>IF(N173="zákl. přenesená",J173,0)</f>
        <v>0</v>
      </c>
      <c r="BH173" s="202">
        <f>IF(N173="sníž. přenesená",J173,0)</f>
        <v>0</v>
      </c>
      <c r="BI173" s="202">
        <f>IF(N173="nulová",J173,0)</f>
        <v>0</v>
      </c>
      <c r="BJ173" s="22" t="s">
        <v>79</v>
      </c>
      <c r="BK173" s="202">
        <f>ROUND(I173*H173,2)</f>
        <v>0</v>
      </c>
      <c r="BL173" s="22" t="s">
        <v>240</v>
      </c>
      <c r="BM173" s="22" t="s">
        <v>1470</v>
      </c>
    </row>
    <row r="174" spans="2:65" s="1" customFormat="1" ht="20.45" customHeight="1">
      <c r="B174" s="39"/>
      <c r="C174" s="191" t="s">
        <v>424</v>
      </c>
      <c r="D174" s="191" t="s">
        <v>153</v>
      </c>
      <c r="E174" s="192" t="s">
        <v>1471</v>
      </c>
      <c r="F174" s="193" t="s">
        <v>1472</v>
      </c>
      <c r="G174" s="194" t="s">
        <v>275</v>
      </c>
      <c r="H174" s="195">
        <v>1</v>
      </c>
      <c r="I174" s="196"/>
      <c r="J174" s="197">
        <f>ROUND(I174*H174,2)</f>
        <v>0</v>
      </c>
      <c r="K174" s="193" t="s">
        <v>157</v>
      </c>
      <c r="L174" s="59"/>
      <c r="M174" s="198" t="s">
        <v>21</v>
      </c>
      <c r="N174" s="199" t="s">
        <v>42</v>
      </c>
      <c r="O174" s="40"/>
      <c r="P174" s="200">
        <f>O174*H174</f>
        <v>0</v>
      </c>
      <c r="Q174" s="200">
        <v>3.1E-4</v>
      </c>
      <c r="R174" s="200">
        <f>Q174*H174</f>
        <v>3.1E-4</v>
      </c>
      <c r="S174" s="200">
        <v>0</v>
      </c>
      <c r="T174" s="201">
        <f>S174*H174</f>
        <v>0</v>
      </c>
      <c r="AR174" s="22" t="s">
        <v>240</v>
      </c>
      <c r="AT174" s="22" t="s">
        <v>153</v>
      </c>
      <c r="AU174" s="22" t="s">
        <v>81</v>
      </c>
      <c r="AY174" s="22" t="s">
        <v>151</v>
      </c>
      <c r="BE174" s="202">
        <f>IF(N174="základní",J174,0)</f>
        <v>0</v>
      </c>
      <c r="BF174" s="202">
        <f>IF(N174="snížená",J174,0)</f>
        <v>0</v>
      </c>
      <c r="BG174" s="202">
        <f>IF(N174="zákl. přenesená",J174,0)</f>
        <v>0</v>
      </c>
      <c r="BH174" s="202">
        <f>IF(N174="sníž. přenesená",J174,0)</f>
        <v>0</v>
      </c>
      <c r="BI174" s="202">
        <f>IF(N174="nulová",J174,0)</f>
        <v>0</v>
      </c>
      <c r="BJ174" s="22" t="s">
        <v>79</v>
      </c>
      <c r="BK174" s="202">
        <f>ROUND(I174*H174,2)</f>
        <v>0</v>
      </c>
      <c r="BL174" s="22" t="s">
        <v>240</v>
      </c>
      <c r="BM174" s="22" t="s">
        <v>1473</v>
      </c>
    </row>
    <row r="175" spans="2:65" s="1" customFormat="1" ht="40.15" customHeight="1">
      <c r="B175" s="39"/>
      <c r="C175" s="191" t="s">
        <v>428</v>
      </c>
      <c r="D175" s="191" t="s">
        <v>153</v>
      </c>
      <c r="E175" s="192" t="s">
        <v>1474</v>
      </c>
      <c r="F175" s="193" t="s">
        <v>1475</v>
      </c>
      <c r="G175" s="194" t="s">
        <v>190</v>
      </c>
      <c r="H175" s="195">
        <v>0.122</v>
      </c>
      <c r="I175" s="196"/>
      <c r="J175" s="197">
        <f>ROUND(I175*H175,2)</f>
        <v>0</v>
      </c>
      <c r="K175" s="193" t="s">
        <v>157</v>
      </c>
      <c r="L175" s="59"/>
      <c r="M175" s="198" t="s">
        <v>21</v>
      </c>
      <c r="N175" s="199" t="s">
        <v>42</v>
      </c>
      <c r="O175" s="40"/>
      <c r="P175" s="200">
        <f>O175*H175</f>
        <v>0</v>
      </c>
      <c r="Q175" s="200">
        <v>0</v>
      </c>
      <c r="R175" s="200">
        <f>Q175*H175</f>
        <v>0</v>
      </c>
      <c r="S175" s="200">
        <v>0</v>
      </c>
      <c r="T175" s="201">
        <f>S175*H175</f>
        <v>0</v>
      </c>
      <c r="AR175" s="22" t="s">
        <v>240</v>
      </c>
      <c r="AT175" s="22" t="s">
        <v>153</v>
      </c>
      <c r="AU175" s="22" t="s">
        <v>81</v>
      </c>
      <c r="AY175" s="22" t="s">
        <v>151</v>
      </c>
      <c r="BE175" s="202">
        <f>IF(N175="základní",J175,0)</f>
        <v>0</v>
      </c>
      <c r="BF175" s="202">
        <f>IF(N175="snížená",J175,0)</f>
        <v>0</v>
      </c>
      <c r="BG175" s="202">
        <f>IF(N175="zákl. přenesená",J175,0)</f>
        <v>0</v>
      </c>
      <c r="BH175" s="202">
        <f>IF(N175="sníž. přenesená",J175,0)</f>
        <v>0</v>
      </c>
      <c r="BI175" s="202">
        <f>IF(N175="nulová",J175,0)</f>
        <v>0</v>
      </c>
      <c r="BJ175" s="22" t="s">
        <v>79</v>
      </c>
      <c r="BK175" s="202">
        <f>ROUND(I175*H175,2)</f>
        <v>0</v>
      </c>
      <c r="BL175" s="22" t="s">
        <v>240</v>
      </c>
      <c r="BM175" s="22" t="s">
        <v>1476</v>
      </c>
    </row>
    <row r="176" spans="2:65" s="1" customFormat="1" ht="135">
      <c r="B176" s="39"/>
      <c r="C176" s="61"/>
      <c r="D176" s="203" t="s">
        <v>160</v>
      </c>
      <c r="E176" s="61"/>
      <c r="F176" s="204" t="s">
        <v>1477</v>
      </c>
      <c r="G176" s="61"/>
      <c r="H176" s="61"/>
      <c r="I176" s="161"/>
      <c r="J176" s="61"/>
      <c r="K176" s="61"/>
      <c r="L176" s="59"/>
      <c r="M176" s="254"/>
      <c r="N176" s="248"/>
      <c r="O176" s="248"/>
      <c r="P176" s="248"/>
      <c r="Q176" s="248"/>
      <c r="R176" s="248"/>
      <c r="S176" s="248"/>
      <c r="T176" s="255"/>
      <c r="AT176" s="22" t="s">
        <v>160</v>
      </c>
      <c r="AU176" s="22" t="s">
        <v>81</v>
      </c>
    </row>
    <row r="177" spans="2:12" s="1" customFormat="1" ht="6.95" customHeight="1">
      <c r="B177" s="54"/>
      <c r="C177" s="55"/>
      <c r="D177" s="55"/>
      <c r="E177" s="55"/>
      <c r="F177" s="55"/>
      <c r="G177" s="55"/>
      <c r="H177" s="55"/>
      <c r="I177" s="137"/>
      <c r="J177" s="55"/>
      <c r="K177" s="55"/>
      <c r="L177" s="59"/>
    </row>
  </sheetData>
  <sheetProtection algorithmName="SHA-512" hashValue="ARkhJdeMEYuaGZSZyXliiWIEIpkTmuWdhrJxdIr3vD+b00DvaCn2Ck2yu4x4UBczr0G3LNxhutexjIdqQ93dow==" saltValue="iquM7p77cjsAsZ1u8gS8TA==" spinCount="100000" sheet="1" objects="1" scenarios="1" formatCells="0" formatColumns="0" formatRows="0" sort="0" autoFilter="0"/>
  <autoFilter ref="C84:K176"/>
  <mergeCells count="9">
    <mergeCell ref="E75:H75"/>
    <mergeCell ref="E77:H77"/>
    <mergeCell ref="G1:H1"/>
    <mergeCell ref="L2:V2"/>
    <mergeCell ref="E7:H7"/>
    <mergeCell ref="E9:H9"/>
    <mergeCell ref="E24:H24"/>
    <mergeCell ref="E45:H45"/>
    <mergeCell ref="E47:H47"/>
  </mergeCells>
  <hyperlinks>
    <hyperlink ref="F1:G1" location="C2" display="1) Krycí list soupisu"/>
    <hyperlink ref="G1:H1" location="C54" display="2) Rekapitulace"/>
    <hyperlink ref="J1" location="C84"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r:id="rId1"/>
  <headerFooter>
    <oddFooter>&amp;CStrana &amp;P z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145"/>
  <sheetViews>
    <sheetView showGridLines="0" workbookViewId="0">
      <pane ySplit="1" topLeftCell="A62" activePane="bottomLeft" state="frozen"/>
      <selection pane="bottomLeft" activeCell="H86" sqref="H86"/>
    </sheetView>
  </sheetViews>
  <sheetFormatPr defaultRowHeight="13.5"/>
  <cols>
    <col min="1" max="1" width="7.1640625" customWidth="1"/>
    <col min="2" max="2" width="1.5" customWidth="1"/>
    <col min="3" max="3" width="3.5" customWidth="1"/>
    <col min="4" max="4" width="3.6640625" customWidth="1"/>
    <col min="5" max="5" width="14.6640625" customWidth="1"/>
    <col min="6" max="6" width="64.33203125" customWidth="1"/>
    <col min="7" max="7" width="7.5" customWidth="1"/>
    <col min="8" max="8" width="9.5" customWidth="1"/>
    <col min="9" max="9" width="10.83203125" style="109" customWidth="1"/>
    <col min="10" max="10" width="20.1640625" customWidth="1"/>
    <col min="11" max="11" width="13.33203125" customWidth="1"/>
    <col min="13" max="18" width="9.1640625" hidden="1"/>
    <col min="19" max="19" width="7" hidden="1" customWidth="1"/>
    <col min="20" max="20" width="25.5" hidden="1" customWidth="1"/>
    <col min="21" max="21" width="14" hidden="1" customWidth="1"/>
    <col min="22" max="22" width="10.5" customWidth="1"/>
    <col min="23" max="23" width="14" customWidth="1"/>
    <col min="24" max="24" width="10.5" customWidth="1"/>
    <col min="25" max="25" width="12.83203125" customWidth="1"/>
    <col min="26" max="26" width="9.5" customWidth="1"/>
    <col min="27" max="27" width="12.83203125" customWidth="1"/>
    <col min="28" max="28" width="14" customWidth="1"/>
    <col min="29" max="29" width="9.5" customWidth="1"/>
    <col min="30" max="30" width="12.83203125" customWidth="1"/>
    <col min="31" max="31" width="14" customWidth="1"/>
    <col min="44" max="65" width="9.1640625" hidden="1"/>
  </cols>
  <sheetData>
    <row r="1" spans="1:70" ht="21.75" customHeight="1">
      <c r="A1" s="19"/>
      <c r="B1" s="110"/>
      <c r="C1" s="110"/>
      <c r="D1" s="111" t="s">
        <v>1</v>
      </c>
      <c r="E1" s="110"/>
      <c r="F1" s="112" t="s">
        <v>97</v>
      </c>
      <c r="G1" s="376" t="s">
        <v>98</v>
      </c>
      <c r="H1" s="376"/>
      <c r="I1" s="113"/>
      <c r="J1" s="112" t="s">
        <v>99</v>
      </c>
      <c r="K1" s="111" t="s">
        <v>100</v>
      </c>
      <c r="L1" s="112" t="s">
        <v>101</v>
      </c>
      <c r="M1" s="112"/>
      <c r="N1" s="112"/>
      <c r="O1" s="112"/>
      <c r="P1" s="112"/>
      <c r="Q1" s="112"/>
      <c r="R1" s="112"/>
      <c r="S1" s="112"/>
      <c r="T1" s="112"/>
      <c r="U1" s="18"/>
      <c r="V1" s="18"/>
      <c r="W1" s="19"/>
      <c r="X1" s="19"/>
      <c r="Y1" s="19"/>
      <c r="Z1" s="19"/>
      <c r="AA1" s="19"/>
      <c r="AB1" s="19"/>
      <c r="AC1" s="19"/>
      <c r="AD1" s="19"/>
      <c r="AE1" s="19"/>
      <c r="AF1" s="19"/>
      <c r="AG1" s="19"/>
      <c r="AH1" s="19"/>
      <c r="AI1" s="19"/>
      <c r="AJ1" s="19"/>
      <c r="AK1" s="19"/>
      <c r="AL1" s="19"/>
      <c r="AM1" s="19"/>
      <c r="AN1" s="19"/>
      <c r="AO1" s="19"/>
      <c r="AP1" s="19"/>
      <c r="AQ1" s="19"/>
      <c r="AR1" s="19"/>
      <c r="AS1" s="19"/>
      <c r="AT1" s="19"/>
      <c r="AU1" s="19"/>
      <c r="AV1" s="19"/>
      <c r="AW1" s="19"/>
      <c r="AX1" s="19"/>
      <c r="AY1" s="19"/>
      <c r="AZ1" s="19"/>
      <c r="BA1" s="19"/>
      <c r="BB1" s="19"/>
      <c r="BC1" s="19"/>
      <c r="BD1" s="19"/>
      <c r="BE1" s="19"/>
      <c r="BF1" s="19"/>
      <c r="BG1" s="19"/>
      <c r="BH1" s="19"/>
      <c r="BI1" s="19"/>
      <c r="BJ1" s="19"/>
      <c r="BK1" s="19"/>
      <c r="BL1" s="19"/>
      <c r="BM1" s="19"/>
      <c r="BN1" s="19"/>
      <c r="BO1" s="19"/>
      <c r="BP1" s="19"/>
      <c r="BQ1" s="19"/>
      <c r="BR1" s="19"/>
    </row>
    <row r="2" spans="1:70" ht="36.950000000000003" customHeight="1">
      <c r="L2" s="337"/>
      <c r="M2" s="337"/>
      <c r="N2" s="337"/>
      <c r="O2" s="337"/>
      <c r="P2" s="337"/>
      <c r="Q2" s="337"/>
      <c r="R2" s="337"/>
      <c r="S2" s="337"/>
      <c r="T2" s="337"/>
      <c r="U2" s="337"/>
      <c r="V2" s="337"/>
      <c r="AT2" s="22" t="s">
        <v>93</v>
      </c>
    </row>
    <row r="3" spans="1:70" ht="6.95" customHeight="1">
      <c r="B3" s="23"/>
      <c r="C3" s="24"/>
      <c r="D3" s="24"/>
      <c r="E3" s="24"/>
      <c r="F3" s="24"/>
      <c r="G3" s="24"/>
      <c r="H3" s="24"/>
      <c r="I3" s="114"/>
      <c r="J3" s="24"/>
      <c r="K3" s="25"/>
      <c r="AT3" s="22" t="s">
        <v>81</v>
      </c>
    </row>
    <row r="4" spans="1:70" ht="36.950000000000003" customHeight="1">
      <c r="B4" s="26"/>
      <c r="C4" s="27"/>
      <c r="D4" s="28" t="s">
        <v>102</v>
      </c>
      <c r="E4" s="27"/>
      <c r="F4" s="27"/>
      <c r="G4" s="27"/>
      <c r="H4" s="27"/>
      <c r="I4" s="115"/>
      <c r="J4" s="27"/>
      <c r="K4" s="29"/>
      <c r="M4" s="30" t="s">
        <v>12</v>
      </c>
      <c r="AT4" s="22" t="s">
        <v>6</v>
      </c>
    </row>
    <row r="5" spans="1:70" ht="6.95" customHeight="1">
      <c r="B5" s="26"/>
      <c r="C5" s="27"/>
      <c r="D5" s="27"/>
      <c r="E5" s="27"/>
      <c r="F5" s="27"/>
      <c r="G5" s="27"/>
      <c r="H5" s="27"/>
      <c r="I5" s="115"/>
      <c r="J5" s="27"/>
      <c r="K5" s="29"/>
    </row>
    <row r="6" spans="1:70" ht="15">
      <c r="B6" s="26"/>
      <c r="C6" s="27"/>
      <c r="D6" s="35" t="s">
        <v>18</v>
      </c>
      <c r="E6" s="27"/>
      <c r="F6" s="27"/>
      <c r="G6" s="27"/>
      <c r="H6" s="27"/>
      <c r="I6" s="115"/>
      <c r="J6" s="27"/>
      <c r="K6" s="29"/>
    </row>
    <row r="7" spans="1:70" ht="20.45" customHeight="1">
      <c r="B7" s="26"/>
      <c r="C7" s="27"/>
      <c r="D7" s="27"/>
      <c r="E7" s="377" t="str">
        <f>'Rekapitulace stavby'!K6</f>
        <v>Bezbariérové úpravy MěÚ Mimoň č.p. 181</v>
      </c>
      <c r="F7" s="378"/>
      <c r="G7" s="378"/>
      <c r="H7" s="378"/>
      <c r="I7" s="115"/>
      <c r="J7" s="27"/>
      <c r="K7" s="29"/>
    </row>
    <row r="8" spans="1:70" s="1" customFormat="1" ht="15">
      <c r="B8" s="39"/>
      <c r="C8" s="40"/>
      <c r="D8" s="35" t="s">
        <v>103</v>
      </c>
      <c r="E8" s="40"/>
      <c r="F8" s="40"/>
      <c r="G8" s="40"/>
      <c r="H8" s="40"/>
      <c r="I8" s="116"/>
      <c r="J8" s="40"/>
      <c r="K8" s="43"/>
    </row>
    <row r="9" spans="1:70" s="1" customFormat="1" ht="36.950000000000003" customHeight="1">
      <c r="B9" s="39"/>
      <c r="C9" s="40"/>
      <c r="D9" s="40"/>
      <c r="E9" s="379" t="s">
        <v>1478</v>
      </c>
      <c r="F9" s="380"/>
      <c r="G9" s="380"/>
      <c r="H9" s="380"/>
      <c r="I9" s="116"/>
      <c r="J9" s="40"/>
      <c r="K9" s="43"/>
    </row>
    <row r="10" spans="1:70" s="1" customFormat="1">
      <c r="B10" s="39"/>
      <c r="C10" s="40"/>
      <c r="D10" s="40"/>
      <c r="E10" s="40"/>
      <c r="F10" s="40"/>
      <c r="G10" s="40"/>
      <c r="H10" s="40"/>
      <c r="I10" s="116"/>
      <c r="J10" s="40"/>
      <c r="K10" s="43"/>
    </row>
    <row r="11" spans="1:70" s="1" customFormat="1" ht="14.45" customHeight="1">
      <c r="B11" s="39"/>
      <c r="C11" s="40"/>
      <c r="D11" s="35" t="s">
        <v>20</v>
      </c>
      <c r="E11" s="40"/>
      <c r="F11" s="33" t="s">
        <v>21</v>
      </c>
      <c r="G11" s="40"/>
      <c r="H11" s="40"/>
      <c r="I11" s="117" t="s">
        <v>22</v>
      </c>
      <c r="J11" s="33" t="s">
        <v>21</v>
      </c>
      <c r="K11" s="43"/>
    </row>
    <row r="12" spans="1:70" s="1" customFormat="1" ht="14.45" customHeight="1">
      <c r="B12" s="39"/>
      <c r="C12" s="40"/>
      <c r="D12" s="35" t="s">
        <v>23</v>
      </c>
      <c r="E12" s="40"/>
      <c r="F12" s="33" t="s">
        <v>24</v>
      </c>
      <c r="G12" s="40"/>
      <c r="H12" s="40"/>
      <c r="I12" s="117" t="s">
        <v>25</v>
      </c>
      <c r="J12" s="118" t="str">
        <f>'Rekapitulace stavby'!AN8</f>
        <v>6. 4. 2017</v>
      </c>
      <c r="K12" s="43"/>
    </row>
    <row r="13" spans="1:70" s="1" customFormat="1" ht="10.9" customHeight="1">
      <c r="B13" s="39"/>
      <c r="C13" s="40"/>
      <c r="D13" s="40"/>
      <c r="E13" s="40"/>
      <c r="F13" s="40"/>
      <c r="G13" s="40"/>
      <c r="H13" s="40"/>
      <c r="I13" s="116"/>
      <c r="J13" s="40"/>
      <c r="K13" s="43"/>
    </row>
    <row r="14" spans="1:70" s="1" customFormat="1" ht="14.45" customHeight="1">
      <c r="B14" s="39"/>
      <c r="C14" s="40"/>
      <c r="D14" s="35" t="s">
        <v>27</v>
      </c>
      <c r="E14" s="40"/>
      <c r="F14" s="40"/>
      <c r="G14" s="40"/>
      <c r="H14" s="40"/>
      <c r="I14" s="117" t="s">
        <v>28</v>
      </c>
      <c r="J14" s="33" t="str">
        <f>IF('Rekapitulace stavby'!AN10="","",'Rekapitulace stavby'!AN10)</f>
        <v/>
      </c>
      <c r="K14" s="43"/>
    </row>
    <row r="15" spans="1:70" s="1" customFormat="1" ht="18" customHeight="1">
      <c r="B15" s="39"/>
      <c r="C15" s="40"/>
      <c r="D15" s="40"/>
      <c r="E15" s="33" t="str">
        <f>IF('Rekapitulace stavby'!E11="","",'Rekapitulace stavby'!E11)</f>
        <v>Město Mimoň</v>
      </c>
      <c r="F15" s="40"/>
      <c r="G15" s="40"/>
      <c r="H15" s="40"/>
      <c r="I15" s="117" t="s">
        <v>30</v>
      </c>
      <c r="J15" s="33" t="str">
        <f>IF('Rekapitulace stavby'!AN11="","",'Rekapitulace stavby'!AN11)</f>
        <v/>
      </c>
      <c r="K15" s="43"/>
    </row>
    <row r="16" spans="1:70" s="1" customFormat="1" ht="6.95" customHeight="1">
      <c r="B16" s="39"/>
      <c r="C16" s="40"/>
      <c r="D16" s="40"/>
      <c r="E16" s="40"/>
      <c r="F16" s="40"/>
      <c r="G16" s="40"/>
      <c r="H16" s="40"/>
      <c r="I16" s="116"/>
      <c r="J16" s="40"/>
      <c r="K16" s="43"/>
    </row>
    <row r="17" spans="2:11" s="1" customFormat="1" ht="14.45" customHeight="1">
      <c r="B17" s="39"/>
      <c r="C17" s="40"/>
      <c r="D17" s="35" t="s">
        <v>31</v>
      </c>
      <c r="E17" s="40"/>
      <c r="F17" s="40"/>
      <c r="G17" s="40"/>
      <c r="H17" s="40"/>
      <c r="I17" s="117" t="s">
        <v>28</v>
      </c>
      <c r="J17" s="33" t="str">
        <f>IF('Rekapitulace stavby'!AN13="Vyplň údaj","",IF('Rekapitulace stavby'!AN13="","",'Rekapitulace stavby'!AN13))</f>
        <v/>
      </c>
      <c r="K17" s="43"/>
    </row>
    <row r="18" spans="2:11" s="1" customFormat="1" ht="18" customHeight="1">
      <c r="B18" s="39"/>
      <c r="C18" s="40"/>
      <c r="D18" s="40"/>
      <c r="E18" s="33" t="str">
        <f>IF('Rekapitulace stavby'!E14="Vyplň údaj","",IF('Rekapitulace stavby'!E14="","",'Rekapitulace stavby'!E14))</f>
        <v/>
      </c>
      <c r="F18" s="40"/>
      <c r="G18" s="40"/>
      <c r="H18" s="40"/>
      <c r="I18" s="117" t="s">
        <v>30</v>
      </c>
      <c r="J18" s="33" t="str">
        <f>IF('Rekapitulace stavby'!AN14="Vyplň údaj","",IF('Rekapitulace stavby'!AN14="","",'Rekapitulace stavby'!AN14))</f>
        <v/>
      </c>
      <c r="K18" s="43"/>
    </row>
    <row r="19" spans="2:11" s="1" customFormat="1" ht="6.95" customHeight="1">
      <c r="B19" s="39"/>
      <c r="C19" s="40"/>
      <c r="D19" s="40"/>
      <c r="E19" s="40"/>
      <c r="F19" s="40"/>
      <c r="G19" s="40"/>
      <c r="H19" s="40"/>
      <c r="I19" s="116"/>
      <c r="J19" s="40"/>
      <c r="K19" s="43"/>
    </row>
    <row r="20" spans="2:11" s="1" customFormat="1" ht="14.45" customHeight="1">
      <c r="B20" s="39"/>
      <c r="C20" s="40"/>
      <c r="D20" s="35" t="s">
        <v>33</v>
      </c>
      <c r="E20" s="40"/>
      <c r="F20" s="40"/>
      <c r="G20" s="40"/>
      <c r="H20" s="40"/>
      <c r="I20" s="117" t="s">
        <v>28</v>
      </c>
      <c r="J20" s="33" t="str">
        <f>IF('Rekapitulace stavby'!AN16="","",'Rekapitulace stavby'!AN16)</f>
        <v/>
      </c>
      <c r="K20" s="43"/>
    </row>
    <row r="21" spans="2:11" s="1" customFormat="1" ht="18" customHeight="1">
      <c r="B21" s="39"/>
      <c r="C21" s="40"/>
      <c r="D21" s="40"/>
      <c r="E21" s="33" t="str">
        <f>IF('Rekapitulace stavby'!E17="","",'Rekapitulace stavby'!E17)</f>
        <v>Radek Voce</v>
      </c>
      <c r="F21" s="40"/>
      <c r="G21" s="40"/>
      <c r="H21" s="40"/>
      <c r="I21" s="117" t="s">
        <v>30</v>
      </c>
      <c r="J21" s="33" t="str">
        <f>IF('Rekapitulace stavby'!AN17="","",'Rekapitulace stavby'!AN17)</f>
        <v/>
      </c>
      <c r="K21" s="43"/>
    </row>
    <row r="22" spans="2:11" s="1" customFormat="1" ht="6.95" customHeight="1">
      <c r="B22" s="39"/>
      <c r="C22" s="40"/>
      <c r="D22" s="40"/>
      <c r="E22" s="40"/>
      <c r="F22" s="40"/>
      <c r="G22" s="40"/>
      <c r="H22" s="40"/>
      <c r="I22" s="116"/>
      <c r="J22" s="40"/>
      <c r="K22" s="43"/>
    </row>
    <row r="23" spans="2:11" s="1" customFormat="1" ht="14.45" customHeight="1">
      <c r="B23" s="39"/>
      <c r="C23" s="40"/>
      <c r="D23" s="35" t="s">
        <v>36</v>
      </c>
      <c r="E23" s="40"/>
      <c r="F23" s="40"/>
      <c r="G23" s="40"/>
      <c r="H23" s="40"/>
      <c r="I23" s="116"/>
      <c r="J23" s="40"/>
      <c r="K23" s="43"/>
    </row>
    <row r="24" spans="2:11" s="6" customFormat="1" ht="20.45" customHeight="1">
      <c r="B24" s="119"/>
      <c r="C24" s="120"/>
      <c r="D24" s="120"/>
      <c r="E24" s="369" t="s">
        <v>21</v>
      </c>
      <c r="F24" s="369"/>
      <c r="G24" s="369"/>
      <c r="H24" s="369"/>
      <c r="I24" s="121"/>
      <c r="J24" s="120"/>
      <c r="K24" s="122"/>
    </row>
    <row r="25" spans="2:11" s="1" customFormat="1" ht="6.95" customHeight="1">
      <c r="B25" s="39"/>
      <c r="C25" s="40"/>
      <c r="D25" s="40"/>
      <c r="E25" s="40"/>
      <c r="F25" s="40"/>
      <c r="G25" s="40"/>
      <c r="H25" s="40"/>
      <c r="I25" s="116"/>
      <c r="J25" s="40"/>
      <c r="K25" s="43"/>
    </row>
    <row r="26" spans="2:11" s="1" customFormat="1" ht="6.95" customHeight="1">
      <c r="B26" s="39"/>
      <c r="C26" s="40"/>
      <c r="D26" s="83"/>
      <c r="E26" s="83"/>
      <c r="F26" s="83"/>
      <c r="G26" s="83"/>
      <c r="H26" s="83"/>
      <c r="I26" s="123"/>
      <c r="J26" s="83"/>
      <c r="K26" s="124"/>
    </row>
    <row r="27" spans="2:11" s="1" customFormat="1" ht="25.35" customHeight="1">
      <c r="B27" s="39"/>
      <c r="C27" s="40"/>
      <c r="D27" s="125" t="s">
        <v>37</v>
      </c>
      <c r="E27" s="40"/>
      <c r="F27" s="40"/>
      <c r="G27" s="40"/>
      <c r="H27" s="40"/>
      <c r="I27" s="116"/>
      <c r="J27" s="126">
        <f>ROUND(J83,2)</f>
        <v>0</v>
      </c>
      <c r="K27" s="43"/>
    </row>
    <row r="28" spans="2:11" s="1" customFormat="1" ht="6.95" customHeight="1">
      <c r="B28" s="39"/>
      <c r="C28" s="40"/>
      <c r="D28" s="83"/>
      <c r="E28" s="83"/>
      <c r="F28" s="83"/>
      <c r="G28" s="83"/>
      <c r="H28" s="83"/>
      <c r="I28" s="123"/>
      <c r="J28" s="83"/>
      <c r="K28" s="124"/>
    </row>
    <row r="29" spans="2:11" s="1" customFormat="1" ht="14.45" customHeight="1">
      <c r="B29" s="39"/>
      <c r="C29" s="40"/>
      <c r="D29" s="40"/>
      <c r="E29" s="40"/>
      <c r="F29" s="44" t="s">
        <v>39</v>
      </c>
      <c r="G29" s="40"/>
      <c r="H29" s="40"/>
      <c r="I29" s="127" t="s">
        <v>38</v>
      </c>
      <c r="J29" s="44" t="s">
        <v>40</v>
      </c>
      <c r="K29" s="43"/>
    </row>
    <row r="30" spans="2:11" s="1" customFormat="1" ht="14.45" customHeight="1">
      <c r="B30" s="39"/>
      <c r="C30" s="40"/>
      <c r="D30" s="47" t="s">
        <v>41</v>
      </c>
      <c r="E30" s="47" t="s">
        <v>42</v>
      </c>
      <c r="F30" s="128">
        <f>ROUND(SUM(BE83:BE144), 2)</f>
        <v>0</v>
      </c>
      <c r="G30" s="40"/>
      <c r="H30" s="40"/>
      <c r="I30" s="129">
        <v>0.21</v>
      </c>
      <c r="J30" s="128">
        <f>ROUND(ROUND((SUM(BE83:BE144)), 2)*I30, 2)</f>
        <v>0</v>
      </c>
      <c r="K30" s="43"/>
    </row>
    <row r="31" spans="2:11" s="1" customFormat="1" ht="14.45" customHeight="1">
      <c r="B31" s="39"/>
      <c r="C31" s="40"/>
      <c r="D31" s="40"/>
      <c r="E31" s="47" t="s">
        <v>43</v>
      </c>
      <c r="F31" s="128">
        <f>ROUND(SUM(BF83:BF144), 2)</f>
        <v>0</v>
      </c>
      <c r="G31" s="40"/>
      <c r="H31" s="40"/>
      <c r="I31" s="129">
        <v>0.15</v>
      </c>
      <c r="J31" s="128">
        <f>ROUND(ROUND((SUM(BF83:BF144)), 2)*I31, 2)</f>
        <v>0</v>
      </c>
      <c r="K31" s="43"/>
    </row>
    <row r="32" spans="2:11" s="1" customFormat="1" ht="14.45" hidden="1" customHeight="1">
      <c r="B32" s="39"/>
      <c r="C32" s="40"/>
      <c r="D32" s="40"/>
      <c r="E32" s="47" t="s">
        <v>44</v>
      </c>
      <c r="F32" s="128">
        <f>ROUND(SUM(BG83:BG144), 2)</f>
        <v>0</v>
      </c>
      <c r="G32" s="40"/>
      <c r="H32" s="40"/>
      <c r="I32" s="129">
        <v>0.21</v>
      </c>
      <c r="J32" s="128">
        <v>0</v>
      </c>
      <c r="K32" s="43"/>
    </row>
    <row r="33" spans="2:11" s="1" customFormat="1" ht="14.45" hidden="1" customHeight="1">
      <c r="B33" s="39"/>
      <c r="C33" s="40"/>
      <c r="D33" s="40"/>
      <c r="E33" s="47" t="s">
        <v>45</v>
      </c>
      <c r="F33" s="128">
        <f>ROUND(SUM(BH83:BH144), 2)</f>
        <v>0</v>
      </c>
      <c r="G33" s="40"/>
      <c r="H33" s="40"/>
      <c r="I33" s="129">
        <v>0.15</v>
      </c>
      <c r="J33" s="128">
        <v>0</v>
      </c>
      <c r="K33" s="43"/>
    </row>
    <row r="34" spans="2:11" s="1" customFormat="1" ht="14.45" hidden="1" customHeight="1">
      <c r="B34" s="39"/>
      <c r="C34" s="40"/>
      <c r="D34" s="40"/>
      <c r="E34" s="47" t="s">
        <v>46</v>
      </c>
      <c r="F34" s="128">
        <f>ROUND(SUM(BI83:BI144), 2)</f>
        <v>0</v>
      </c>
      <c r="G34" s="40"/>
      <c r="H34" s="40"/>
      <c r="I34" s="129">
        <v>0</v>
      </c>
      <c r="J34" s="128">
        <v>0</v>
      </c>
      <c r="K34" s="43"/>
    </row>
    <row r="35" spans="2:11" s="1" customFormat="1" ht="6.95" customHeight="1">
      <c r="B35" s="39"/>
      <c r="C35" s="40"/>
      <c r="D35" s="40"/>
      <c r="E35" s="40"/>
      <c r="F35" s="40"/>
      <c r="G35" s="40"/>
      <c r="H35" s="40"/>
      <c r="I35" s="116"/>
      <c r="J35" s="40"/>
      <c r="K35" s="43"/>
    </row>
    <row r="36" spans="2:11" s="1" customFormat="1" ht="25.35" customHeight="1">
      <c r="B36" s="39"/>
      <c r="C36" s="130"/>
      <c r="D36" s="131" t="s">
        <v>47</v>
      </c>
      <c r="E36" s="77"/>
      <c r="F36" s="77"/>
      <c r="G36" s="132" t="s">
        <v>48</v>
      </c>
      <c r="H36" s="133" t="s">
        <v>49</v>
      </c>
      <c r="I36" s="134"/>
      <c r="J36" s="135">
        <f>SUM(J27:J34)</f>
        <v>0</v>
      </c>
      <c r="K36" s="136"/>
    </row>
    <row r="37" spans="2:11" s="1" customFormat="1" ht="14.45" customHeight="1">
      <c r="B37" s="54"/>
      <c r="C37" s="55"/>
      <c r="D37" s="55"/>
      <c r="E37" s="55"/>
      <c r="F37" s="55"/>
      <c r="G37" s="55"/>
      <c r="H37" s="55"/>
      <c r="I37" s="137"/>
      <c r="J37" s="55"/>
      <c r="K37" s="56"/>
    </row>
    <row r="41" spans="2:11" s="1" customFormat="1" ht="6.95" customHeight="1">
      <c r="B41" s="138"/>
      <c r="C41" s="139"/>
      <c r="D41" s="139"/>
      <c r="E41" s="139"/>
      <c r="F41" s="139"/>
      <c r="G41" s="139"/>
      <c r="H41" s="139"/>
      <c r="I41" s="140"/>
      <c r="J41" s="139"/>
      <c r="K41" s="141"/>
    </row>
    <row r="42" spans="2:11" s="1" customFormat="1" ht="36.950000000000003" customHeight="1">
      <c r="B42" s="39"/>
      <c r="C42" s="28" t="s">
        <v>105</v>
      </c>
      <c r="D42" s="40"/>
      <c r="E42" s="40"/>
      <c r="F42" s="40"/>
      <c r="G42" s="40"/>
      <c r="H42" s="40"/>
      <c r="I42" s="116"/>
      <c r="J42" s="40"/>
      <c r="K42" s="43"/>
    </row>
    <row r="43" spans="2:11" s="1" customFormat="1" ht="6.95" customHeight="1">
      <c r="B43" s="39"/>
      <c r="C43" s="40"/>
      <c r="D43" s="40"/>
      <c r="E43" s="40"/>
      <c r="F43" s="40"/>
      <c r="G43" s="40"/>
      <c r="H43" s="40"/>
      <c r="I43" s="116"/>
      <c r="J43" s="40"/>
      <c r="K43" s="43"/>
    </row>
    <row r="44" spans="2:11" s="1" customFormat="1" ht="14.45" customHeight="1">
      <c r="B44" s="39"/>
      <c r="C44" s="35" t="s">
        <v>18</v>
      </c>
      <c r="D44" s="40"/>
      <c r="E44" s="40"/>
      <c r="F44" s="40"/>
      <c r="G44" s="40"/>
      <c r="H44" s="40"/>
      <c r="I44" s="116"/>
      <c r="J44" s="40"/>
      <c r="K44" s="43"/>
    </row>
    <row r="45" spans="2:11" s="1" customFormat="1" ht="20.45" customHeight="1">
      <c r="B45" s="39"/>
      <c r="C45" s="40"/>
      <c r="D45" s="40"/>
      <c r="E45" s="377" t="str">
        <f>E7</f>
        <v>Bezbariérové úpravy MěÚ Mimoň č.p. 181</v>
      </c>
      <c r="F45" s="378"/>
      <c r="G45" s="378"/>
      <c r="H45" s="378"/>
      <c r="I45" s="116"/>
      <c r="J45" s="40"/>
      <c r="K45" s="43"/>
    </row>
    <row r="46" spans="2:11" s="1" customFormat="1" ht="14.45" customHeight="1">
      <c r="B46" s="39"/>
      <c r="C46" s="35" t="s">
        <v>103</v>
      </c>
      <c r="D46" s="40"/>
      <c r="E46" s="40"/>
      <c r="F46" s="40"/>
      <c r="G46" s="40"/>
      <c r="H46" s="40"/>
      <c r="I46" s="116"/>
      <c r="J46" s="40"/>
      <c r="K46" s="43"/>
    </row>
    <row r="47" spans="2:11" s="1" customFormat="1" ht="22.15" customHeight="1">
      <c r="B47" s="39"/>
      <c r="C47" s="40"/>
      <c r="D47" s="40"/>
      <c r="E47" s="379" t="str">
        <f>E9</f>
        <v>06 - venkovní kanalizace</v>
      </c>
      <c r="F47" s="380"/>
      <c r="G47" s="380"/>
      <c r="H47" s="380"/>
      <c r="I47" s="116"/>
      <c r="J47" s="40"/>
      <c r="K47" s="43"/>
    </row>
    <row r="48" spans="2:11" s="1" customFormat="1" ht="6.95" customHeight="1">
      <c r="B48" s="39"/>
      <c r="C48" s="40"/>
      <c r="D48" s="40"/>
      <c r="E48" s="40"/>
      <c r="F48" s="40"/>
      <c r="G48" s="40"/>
      <c r="H48" s="40"/>
      <c r="I48" s="116"/>
      <c r="J48" s="40"/>
      <c r="K48" s="43"/>
    </row>
    <row r="49" spans="2:47" s="1" customFormat="1" ht="18" customHeight="1">
      <c r="B49" s="39"/>
      <c r="C49" s="35" t="s">
        <v>23</v>
      </c>
      <c r="D49" s="40"/>
      <c r="E49" s="40"/>
      <c r="F49" s="33" t="str">
        <f>F12</f>
        <v>Mimoň</v>
      </c>
      <c r="G49" s="40"/>
      <c r="H49" s="40"/>
      <c r="I49" s="117" t="s">
        <v>25</v>
      </c>
      <c r="J49" s="118" t="str">
        <f>IF(J12="","",J12)</f>
        <v>6. 4. 2017</v>
      </c>
      <c r="K49" s="43"/>
    </row>
    <row r="50" spans="2:47" s="1" customFormat="1" ht="6.95" customHeight="1">
      <c r="B50" s="39"/>
      <c r="C50" s="40"/>
      <c r="D50" s="40"/>
      <c r="E50" s="40"/>
      <c r="F50" s="40"/>
      <c r="G50" s="40"/>
      <c r="H50" s="40"/>
      <c r="I50" s="116"/>
      <c r="J50" s="40"/>
      <c r="K50" s="43"/>
    </row>
    <row r="51" spans="2:47" s="1" customFormat="1" ht="15">
      <c r="B51" s="39"/>
      <c r="C51" s="35" t="s">
        <v>27</v>
      </c>
      <c r="D51" s="40"/>
      <c r="E51" s="40"/>
      <c r="F51" s="33" t="str">
        <f>E15</f>
        <v>Město Mimoň</v>
      </c>
      <c r="G51" s="40"/>
      <c r="H51" s="40"/>
      <c r="I51" s="117" t="s">
        <v>33</v>
      </c>
      <c r="J51" s="33" t="str">
        <f>E21</f>
        <v>Radek Voce</v>
      </c>
      <c r="K51" s="43"/>
    </row>
    <row r="52" spans="2:47" s="1" customFormat="1" ht="14.45" customHeight="1">
      <c r="B52" s="39"/>
      <c r="C52" s="35" t="s">
        <v>31</v>
      </c>
      <c r="D52" s="40"/>
      <c r="E52" s="40"/>
      <c r="F52" s="33" t="str">
        <f>IF(E18="","",E18)</f>
        <v/>
      </c>
      <c r="G52" s="40"/>
      <c r="H52" s="40"/>
      <c r="I52" s="116"/>
      <c r="J52" s="40"/>
      <c r="K52" s="43"/>
    </row>
    <row r="53" spans="2:47" s="1" customFormat="1" ht="10.35" customHeight="1">
      <c r="B53" s="39"/>
      <c r="C53" s="40"/>
      <c r="D53" s="40"/>
      <c r="E53" s="40"/>
      <c r="F53" s="40"/>
      <c r="G53" s="40"/>
      <c r="H53" s="40"/>
      <c r="I53" s="116"/>
      <c r="J53" s="40"/>
      <c r="K53" s="43"/>
    </row>
    <row r="54" spans="2:47" s="1" customFormat="1" ht="29.25" customHeight="1">
      <c r="B54" s="39"/>
      <c r="C54" s="142" t="s">
        <v>106</v>
      </c>
      <c r="D54" s="130"/>
      <c r="E54" s="130"/>
      <c r="F54" s="130"/>
      <c r="G54" s="130"/>
      <c r="H54" s="130"/>
      <c r="I54" s="143"/>
      <c r="J54" s="144" t="s">
        <v>107</v>
      </c>
      <c r="K54" s="145"/>
    </row>
    <row r="55" spans="2:47" s="1" customFormat="1" ht="10.35" customHeight="1">
      <c r="B55" s="39"/>
      <c r="C55" s="40"/>
      <c r="D55" s="40"/>
      <c r="E55" s="40"/>
      <c r="F55" s="40"/>
      <c r="G55" s="40"/>
      <c r="H55" s="40"/>
      <c r="I55" s="116"/>
      <c r="J55" s="40"/>
      <c r="K55" s="43"/>
    </row>
    <row r="56" spans="2:47" s="1" customFormat="1" ht="29.25" customHeight="1">
      <c r="B56" s="39"/>
      <c r="C56" s="146" t="s">
        <v>108</v>
      </c>
      <c r="D56" s="40"/>
      <c r="E56" s="40"/>
      <c r="F56" s="40"/>
      <c r="G56" s="40"/>
      <c r="H56" s="40"/>
      <c r="I56" s="116"/>
      <c r="J56" s="126">
        <f>J83</f>
        <v>0</v>
      </c>
      <c r="K56" s="43"/>
      <c r="AU56" s="22" t="s">
        <v>109</v>
      </c>
    </row>
    <row r="57" spans="2:47" s="7" customFormat="1" ht="24.95" customHeight="1">
      <c r="B57" s="147"/>
      <c r="C57" s="148"/>
      <c r="D57" s="149" t="s">
        <v>110</v>
      </c>
      <c r="E57" s="150"/>
      <c r="F57" s="150"/>
      <c r="G57" s="150"/>
      <c r="H57" s="150"/>
      <c r="I57" s="151"/>
      <c r="J57" s="152">
        <f>J84</f>
        <v>0</v>
      </c>
      <c r="K57" s="153"/>
    </row>
    <row r="58" spans="2:47" s="8" customFormat="1" ht="19.899999999999999" customHeight="1">
      <c r="B58" s="154"/>
      <c r="C58" s="155"/>
      <c r="D58" s="156" t="s">
        <v>111</v>
      </c>
      <c r="E58" s="157"/>
      <c r="F58" s="157"/>
      <c r="G58" s="157"/>
      <c r="H58" s="157"/>
      <c r="I58" s="158"/>
      <c r="J58" s="159">
        <f>J85</f>
        <v>0</v>
      </c>
      <c r="K58" s="160"/>
    </row>
    <row r="59" spans="2:47" s="8" customFormat="1" ht="19.899999999999999" customHeight="1">
      <c r="B59" s="154"/>
      <c r="C59" s="155"/>
      <c r="D59" s="156" t="s">
        <v>114</v>
      </c>
      <c r="E59" s="157"/>
      <c r="F59" s="157"/>
      <c r="G59" s="157"/>
      <c r="H59" s="157"/>
      <c r="I59" s="158"/>
      <c r="J59" s="159">
        <f>J109</f>
        <v>0</v>
      </c>
      <c r="K59" s="160"/>
    </row>
    <row r="60" spans="2:47" s="8" customFormat="1" ht="19.899999999999999" customHeight="1">
      <c r="B60" s="154"/>
      <c r="C60" s="155"/>
      <c r="D60" s="156" t="s">
        <v>1479</v>
      </c>
      <c r="E60" s="157"/>
      <c r="F60" s="157"/>
      <c r="G60" s="157"/>
      <c r="H60" s="157"/>
      <c r="I60" s="158"/>
      <c r="J60" s="159">
        <f>J112</f>
        <v>0</v>
      </c>
      <c r="K60" s="160"/>
    </row>
    <row r="61" spans="2:47" s="8" customFormat="1" ht="19.899999999999999" customHeight="1">
      <c r="B61" s="154"/>
      <c r="C61" s="155"/>
      <c r="D61" s="156" t="s">
        <v>1480</v>
      </c>
      <c r="E61" s="157"/>
      <c r="F61" s="157"/>
      <c r="G61" s="157"/>
      <c r="H61" s="157"/>
      <c r="I61" s="158"/>
      <c r="J61" s="159">
        <f>J115</f>
        <v>0</v>
      </c>
      <c r="K61" s="160"/>
    </row>
    <row r="62" spans="2:47" s="8" customFormat="1" ht="19.899999999999999" customHeight="1">
      <c r="B62" s="154"/>
      <c r="C62" s="155"/>
      <c r="D62" s="156" t="s">
        <v>116</v>
      </c>
      <c r="E62" s="157"/>
      <c r="F62" s="157"/>
      <c r="G62" s="157"/>
      <c r="H62" s="157"/>
      <c r="I62" s="158"/>
      <c r="J62" s="159">
        <f>J132</f>
        <v>0</v>
      </c>
      <c r="K62" s="160"/>
    </row>
    <row r="63" spans="2:47" s="8" customFormat="1" ht="19.899999999999999" customHeight="1">
      <c r="B63" s="154"/>
      <c r="C63" s="155"/>
      <c r="D63" s="156" t="s">
        <v>118</v>
      </c>
      <c r="E63" s="157"/>
      <c r="F63" s="157"/>
      <c r="G63" s="157"/>
      <c r="H63" s="157"/>
      <c r="I63" s="158"/>
      <c r="J63" s="159">
        <f>J142</f>
        <v>0</v>
      </c>
      <c r="K63" s="160"/>
    </row>
    <row r="64" spans="2:47" s="1" customFormat="1" ht="21.75" customHeight="1">
      <c r="B64" s="39"/>
      <c r="C64" s="40"/>
      <c r="D64" s="40"/>
      <c r="E64" s="40"/>
      <c r="F64" s="40"/>
      <c r="G64" s="40"/>
      <c r="H64" s="40"/>
      <c r="I64" s="116"/>
      <c r="J64" s="40"/>
      <c r="K64" s="43"/>
    </row>
    <row r="65" spans="2:12" s="1" customFormat="1" ht="6.95" customHeight="1">
      <c r="B65" s="54"/>
      <c r="C65" s="55"/>
      <c r="D65" s="55"/>
      <c r="E65" s="55"/>
      <c r="F65" s="55"/>
      <c r="G65" s="55"/>
      <c r="H65" s="55"/>
      <c r="I65" s="137"/>
      <c r="J65" s="55"/>
      <c r="K65" s="56"/>
    </row>
    <row r="69" spans="2:12" s="1" customFormat="1" ht="6.95" customHeight="1">
      <c r="B69" s="57"/>
      <c r="C69" s="58"/>
      <c r="D69" s="58"/>
      <c r="E69" s="58"/>
      <c r="F69" s="58"/>
      <c r="G69" s="58"/>
      <c r="H69" s="58"/>
      <c r="I69" s="140"/>
      <c r="J69" s="58"/>
      <c r="K69" s="58"/>
      <c r="L69" s="59"/>
    </row>
    <row r="70" spans="2:12" s="1" customFormat="1" ht="36.950000000000003" customHeight="1">
      <c r="B70" s="39"/>
      <c r="C70" s="60" t="s">
        <v>135</v>
      </c>
      <c r="D70" s="61"/>
      <c r="E70" s="61"/>
      <c r="F70" s="61"/>
      <c r="G70" s="61"/>
      <c r="H70" s="61"/>
      <c r="I70" s="161"/>
      <c r="J70" s="61"/>
      <c r="K70" s="61"/>
      <c r="L70" s="59"/>
    </row>
    <row r="71" spans="2:12" s="1" customFormat="1" ht="6.95" customHeight="1">
      <c r="B71" s="39"/>
      <c r="C71" s="61"/>
      <c r="D71" s="61"/>
      <c r="E71" s="61"/>
      <c r="F71" s="61"/>
      <c r="G71" s="61"/>
      <c r="H71" s="61"/>
      <c r="I71" s="161"/>
      <c r="J71" s="61"/>
      <c r="K71" s="61"/>
      <c r="L71" s="59"/>
    </row>
    <row r="72" spans="2:12" s="1" customFormat="1" ht="14.45" customHeight="1">
      <c r="B72" s="39"/>
      <c r="C72" s="63" t="s">
        <v>18</v>
      </c>
      <c r="D72" s="61"/>
      <c r="E72" s="61"/>
      <c r="F72" s="61"/>
      <c r="G72" s="61"/>
      <c r="H72" s="61"/>
      <c r="I72" s="161"/>
      <c r="J72" s="61"/>
      <c r="K72" s="61"/>
      <c r="L72" s="59"/>
    </row>
    <row r="73" spans="2:12" s="1" customFormat="1" ht="20.45" customHeight="1">
      <c r="B73" s="39"/>
      <c r="C73" s="61"/>
      <c r="D73" s="61"/>
      <c r="E73" s="373" t="str">
        <f>E7</f>
        <v>Bezbariérové úpravy MěÚ Mimoň č.p. 181</v>
      </c>
      <c r="F73" s="374"/>
      <c r="G73" s="374"/>
      <c r="H73" s="374"/>
      <c r="I73" s="161"/>
      <c r="J73" s="61"/>
      <c r="K73" s="61"/>
      <c r="L73" s="59"/>
    </row>
    <row r="74" spans="2:12" s="1" customFormat="1" ht="14.45" customHeight="1">
      <c r="B74" s="39"/>
      <c r="C74" s="63" t="s">
        <v>103</v>
      </c>
      <c r="D74" s="61"/>
      <c r="E74" s="61"/>
      <c r="F74" s="61"/>
      <c r="G74" s="61"/>
      <c r="H74" s="61"/>
      <c r="I74" s="161"/>
      <c r="J74" s="61"/>
      <c r="K74" s="61"/>
      <c r="L74" s="59"/>
    </row>
    <row r="75" spans="2:12" s="1" customFormat="1" ht="22.15" customHeight="1">
      <c r="B75" s="39"/>
      <c r="C75" s="61"/>
      <c r="D75" s="61"/>
      <c r="E75" s="341" t="str">
        <f>E9</f>
        <v>06 - venkovní kanalizace</v>
      </c>
      <c r="F75" s="375"/>
      <c r="G75" s="375"/>
      <c r="H75" s="375"/>
      <c r="I75" s="161"/>
      <c r="J75" s="61"/>
      <c r="K75" s="61"/>
      <c r="L75" s="59"/>
    </row>
    <row r="76" spans="2:12" s="1" customFormat="1" ht="6.95" customHeight="1">
      <c r="B76" s="39"/>
      <c r="C76" s="61"/>
      <c r="D76" s="61"/>
      <c r="E76" s="61"/>
      <c r="F76" s="61"/>
      <c r="G76" s="61"/>
      <c r="H76" s="61"/>
      <c r="I76" s="161"/>
      <c r="J76" s="61"/>
      <c r="K76" s="61"/>
      <c r="L76" s="59"/>
    </row>
    <row r="77" spans="2:12" s="1" customFormat="1" ht="18" customHeight="1">
      <c r="B77" s="39"/>
      <c r="C77" s="63" t="s">
        <v>23</v>
      </c>
      <c r="D77" s="61"/>
      <c r="E77" s="61"/>
      <c r="F77" s="162" t="str">
        <f>F12</f>
        <v>Mimoň</v>
      </c>
      <c r="G77" s="61"/>
      <c r="H77" s="61"/>
      <c r="I77" s="163" t="s">
        <v>25</v>
      </c>
      <c r="J77" s="71" t="str">
        <f>IF(J12="","",J12)</f>
        <v>6. 4. 2017</v>
      </c>
      <c r="K77" s="61"/>
      <c r="L77" s="59"/>
    </row>
    <row r="78" spans="2:12" s="1" customFormat="1" ht="6.95" customHeight="1">
      <c r="B78" s="39"/>
      <c r="C78" s="61"/>
      <c r="D78" s="61"/>
      <c r="E78" s="61"/>
      <c r="F78" s="61"/>
      <c r="G78" s="61"/>
      <c r="H78" s="61"/>
      <c r="I78" s="161"/>
      <c r="J78" s="61"/>
      <c r="K78" s="61"/>
      <c r="L78" s="59"/>
    </row>
    <row r="79" spans="2:12" s="1" customFormat="1" ht="15">
      <c r="B79" s="39"/>
      <c r="C79" s="63" t="s">
        <v>27</v>
      </c>
      <c r="D79" s="61"/>
      <c r="E79" s="61"/>
      <c r="F79" s="162" t="str">
        <f>E15</f>
        <v>Město Mimoň</v>
      </c>
      <c r="G79" s="61"/>
      <c r="H79" s="61"/>
      <c r="I79" s="163" t="s">
        <v>33</v>
      </c>
      <c r="J79" s="162" t="str">
        <f>E21</f>
        <v>Radek Voce</v>
      </c>
      <c r="K79" s="61"/>
      <c r="L79" s="59"/>
    </row>
    <row r="80" spans="2:12" s="1" customFormat="1" ht="14.45" customHeight="1">
      <c r="B80" s="39"/>
      <c r="C80" s="63" t="s">
        <v>31</v>
      </c>
      <c r="D80" s="61"/>
      <c r="E80" s="61"/>
      <c r="F80" s="162" t="str">
        <f>IF(E18="","",E18)</f>
        <v/>
      </c>
      <c r="G80" s="61"/>
      <c r="H80" s="61"/>
      <c r="I80" s="161"/>
      <c r="J80" s="61"/>
      <c r="K80" s="61"/>
      <c r="L80" s="59"/>
    </row>
    <row r="81" spans="2:65" s="1" customFormat="1" ht="10.35" customHeight="1">
      <c r="B81" s="39"/>
      <c r="C81" s="61"/>
      <c r="D81" s="61"/>
      <c r="E81" s="61"/>
      <c r="F81" s="61"/>
      <c r="G81" s="61"/>
      <c r="H81" s="61"/>
      <c r="I81" s="161"/>
      <c r="J81" s="61"/>
      <c r="K81" s="61"/>
      <c r="L81" s="59"/>
    </row>
    <row r="82" spans="2:65" s="9" customFormat="1" ht="29.25" customHeight="1">
      <c r="B82" s="164"/>
      <c r="C82" s="165" t="s">
        <v>136</v>
      </c>
      <c r="D82" s="166" t="s">
        <v>56</v>
      </c>
      <c r="E82" s="166" t="s">
        <v>52</v>
      </c>
      <c r="F82" s="166" t="s">
        <v>137</v>
      </c>
      <c r="G82" s="166" t="s">
        <v>138</v>
      </c>
      <c r="H82" s="166" t="s">
        <v>139</v>
      </c>
      <c r="I82" s="167" t="s">
        <v>140</v>
      </c>
      <c r="J82" s="166" t="s">
        <v>107</v>
      </c>
      <c r="K82" s="168" t="s">
        <v>141</v>
      </c>
      <c r="L82" s="169"/>
      <c r="M82" s="79" t="s">
        <v>142</v>
      </c>
      <c r="N82" s="80" t="s">
        <v>41</v>
      </c>
      <c r="O82" s="80" t="s">
        <v>143</v>
      </c>
      <c r="P82" s="80" t="s">
        <v>144</v>
      </c>
      <c r="Q82" s="80" t="s">
        <v>145</v>
      </c>
      <c r="R82" s="80" t="s">
        <v>146</v>
      </c>
      <c r="S82" s="80" t="s">
        <v>147</v>
      </c>
      <c r="T82" s="81" t="s">
        <v>148</v>
      </c>
    </row>
    <row r="83" spans="2:65" s="1" customFormat="1" ht="29.25" customHeight="1">
      <c r="B83" s="39"/>
      <c r="C83" s="85" t="s">
        <v>108</v>
      </c>
      <c r="D83" s="61"/>
      <c r="E83" s="61"/>
      <c r="F83" s="61"/>
      <c r="G83" s="61"/>
      <c r="H83" s="61"/>
      <c r="I83" s="161"/>
      <c r="J83" s="170">
        <f>BK83</f>
        <v>0</v>
      </c>
      <c r="K83" s="61"/>
      <c r="L83" s="59"/>
      <c r="M83" s="82"/>
      <c r="N83" s="83"/>
      <c r="O83" s="83"/>
      <c r="P83" s="171">
        <f>P84</f>
        <v>0</v>
      </c>
      <c r="Q83" s="83"/>
      <c r="R83" s="171">
        <f>R84</f>
        <v>2.6460900000000001</v>
      </c>
      <c r="S83" s="83"/>
      <c r="T83" s="172">
        <f>T84</f>
        <v>0.26</v>
      </c>
      <c r="AT83" s="22" t="s">
        <v>70</v>
      </c>
      <c r="AU83" s="22" t="s">
        <v>109</v>
      </c>
      <c r="BK83" s="173">
        <f>BK84</f>
        <v>0</v>
      </c>
    </row>
    <row r="84" spans="2:65" s="10" customFormat="1" ht="37.35" customHeight="1">
      <c r="B84" s="174"/>
      <c r="C84" s="175"/>
      <c r="D84" s="176" t="s">
        <v>70</v>
      </c>
      <c r="E84" s="177" t="s">
        <v>149</v>
      </c>
      <c r="F84" s="177" t="s">
        <v>150</v>
      </c>
      <c r="G84" s="175"/>
      <c r="H84" s="175"/>
      <c r="I84" s="178"/>
      <c r="J84" s="179">
        <f>BK84</f>
        <v>0</v>
      </c>
      <c r="K84" s="175"/>
      <c r="L84" s="180"/>
      <c r="M84" s="181"/>
      <c r="N84" s="182"/>
      <c r="O84" s="182"/>
      <c r="P84" s="183">
        <f>P85+P109+P112+P115+P132+P142</f>
        <v>0</v>
      </c>
      <c r="Q84" s="182"/>
      <c r="R84" s="183">
        <f>R85+R109+R112+R115+R132+R142</f>
        <v>2.6460900000000001</v>
      </c>
      <c r="S84" s="182"/>
      <c r="T84" s="184">
        <f>T85+T109+T112+T115+T132+T142</f>
        <v>0.26</v>
      </c>
      <c r="AR84" s="185" t="s">
        <v>79</v>
      </c>
      <c r="AT84" s="186" t="s">
        <v>70</v>
      </c>
      <c r="AU84" s="186" t="s">
        <v>71</v>
      </c>
      <c r="AY84" s="185" t="s">
        <v>151</v>
      </c>
      <c r="BK84" s="187">
        <f>BK85+BK109+BK112+BK115+BK132+BK142</f>
        <v>0</v>
      </c>
    </row>
    <row r="85" spans="2:65" s="10" customFormat="1" ht="19.899999999999999" customHeight="1">
      <c r="B85" s="174"/>
      <c r="C85" s="175"/>
      <c r="D85" s="188" t="s">
        <v>70</v>
      </c>
      <c r="E85" s="189" t="s">
        <v>79</v>
      </c>
      <c r="F85" s="189" t="s">
        <v>152</v>
      </c>
      <c r="G85" s="175"/>
      <c r="H85" s="175"/>
      <c r="I85" s="178"/>
      <c r="J85" s="190">
        <f>BK85</f>
        <v>0</v>
      </c>
      <c r="K85" s="175"/>
      <c r="L85" s="180"/>
      <c r="M85" s="181"/>
      <c r="N85" s="182"/>
      <c r="O85" s="182"/>
      <c r="P85" s="183">
        <f>SUM(P86:P108)</f>
        <v>0</v>
      </c>
      <c r="Q85" s="182"/>
      <c r="R85" s="183">
        <f>SUM(R86:R108)</f>
        <v>0.96</v>
      </c>
      <c r="S85" s="182"/>
      <c r="T85" s="184">
        <f>SUM(T86:T108)</f>
        <v>0.26</v>
      </c>
      <c r="AR85" s="185" t="s">
        <v>79</v>
      </c>
      <c r="AT85" s="186" t="s">
        <v>70</v>
      </c>
      <c r="AU85" s="186" t="s">
        <v>79</v>
      </c>
      <c r="AY85" s="185" t="s">
        <v>151</v>
      </c>
      <c r="BK85" s="187">
        <f>SUM(BK86:BK108)</f>
        <v>0</v>
      </c>
    </row>
    <row r="86" spans="2:65" s="1" customFormat="1" ht="51.6" customHeight="1">
      <c r="B86" s="39"/>
      <c r="C86" s="191" t="s">
        <v>79</v>
      </c>
      <c r="D86" s="191" t="s">
        <v>153</v>
      </c>
      <c r="E86" s="192" t="s">
        <v>1481</v>
      </c>
      <c r="F86" s="193" t="s">
        <v>1482</v>
      </c>
      <c r="G86" s="194" t="s">
        <v>224</v>
      </c>
      <c r="H86" s="195">
        <v>1</v>
      </c>
      <c r="I86" s="196"/>
      <c r="J86" s="197">
        <f>ROUND(I86*H86,2)</f>
        <v>0</v>
      </c>
      <c r="K86" s="193" t="s">
        <v>157</v>
      </c>
      <c r="L86" s="59"/>
      <c r="M86" s="198" t="s">
        <v>21</v>
      </c>
      <c r="N86" s="199" t="s">
        <v>42</v>
      </c>
      <c r="O86" s="40"/>
      <c r="P86" s="200">
        <f>O86*H86</f>
        <v>0</v>
      </c>
      <c r="Q86" s="200">
        <v>0</v>
      </c>
      <c r="R86" s="200">
        <f>Q86*H86</f>
        <v>0</v>
      </c>
      <c r="S86" s="200">
        <v>0.26</v>
      </c>
      <c r="T86" s="201">
        <f>S86*H86</f>
        <v>0.26</v>
      </c>
      <c r="AR86" s="22" t="s">
        <v>158</v>
      </c>
      <c r="AT86" s="22" t="s">
        <v>153</v>
      </c>
      <c r="AU86" s="22" t="s">
        <v>81</v>
      </c>
      <c r="AY86" s="22" t="s">
        <v>151</v>
      </c>
      <c r="BE86" s="202">
        <f>IF(N86="základní",J86,0)</f>
        <v>0</v>
      </c>
      <c r="BF86" s="202">
        <f>IF(N86="snížená",J86,0)</f>
        <v>0</v>
      </c>
      <c r="BG86" s="202">
        <f>IF(N86="zákl. přenesená",J86,0)</f>
        <v>0</v>
      </c>
      <c r="BH86" s="202">
        <f>IF(N86="sníž. přenesená",J86,0)</f>
        <v>0</v>
      </c>
      <c r="BI86" s="202">
        <f>IF(N86="nulová",J86,0)</f>
        <v>0</v>
      </c>
      <c r="BJ86" s="22" t="s">
        <v>79</v>
      </c>
      <c r="BK86" s="202">
        <f>ROUND(I86*H86,2)</f>
        <v>0</v>
      </c>
      <c r="BL86" s="22" t="s">
        <v>158</v>
      </c>
      <c r="BM86" s="22" t="s">
        <v>1483</v>
      </c>
    </row>
    <row r="87" spans="2:65" s="1" customFormat="1" ht="189">
      <c r="B87" s="39"/>
      <c r="C87" s="61"/>
      <c r="D87" s="208" t="s">
        <v>160</v>
      </c>
      <c r="E87" s="61"/>
      <c r="F87" s="232" t="s">
        <v>1484</v>
      </c>
      <c r="G87" s="61"/>
      <c r="H87" s="61"/>
      <c r="I87" s="161"/>
      <c r="J87" s="61"/>
      <c r="K87" s="61"/>
      <c r="L87" s="59"/>
      <c r="M87" s="205"/>
      <c r="N87" s="40"/>
      <c r="O87" s="40"/>
      <c r="P87" s="40"/>
      <c r="Q87" s="40"/>
      <c r="R87" s="40"/>
      <c r="S87" s="40"/>
      <c r="T87" s="76"/>
      <c r="AT87" s="22" t="s">
        <v>160</v>
      </c>
      <c r="AU87" s="22" t="s">
        <v>81</v>
      </c>
    </row>
    <row r="88" spans="2:65" s="1" customFormat="1" ht="28.9" customHeight="1">
      <c r="B88" s="39"/>
      <c r="C88" s="191" t="s">
        <v>81</v>
      </c>
      <c r="D88" s="191" t="s">
        <v>153</v>
      </c>
      <c r="E88" s="192" t="s">
        <v>1485</v>
      </c>
      <c r="F88" s="193" t="s">
        <v>1486</v>
      </c>
      <c r="G88" s="194" t="s">
        <v>156</v>
      </c>
      <c r="H88" s="195">
        <v>1.74</v>
      </c>
      <c r="I88" s="196"/>
      <c r="J88" s="197">
        <f>ROUND(I88*H88,2)</f>
        <v>0</v>
      </c>
      <c r="K88" s="193" t="s">
        <v>157</v>
      </c>
      <c r="L88" s="59"/>
      <c r="M88" s="198" t="s">
        <v>21</v>
      </c>
      <c r="N88" s="199" t="s">
        <v>42</v>
      </c>
      <c r="O88" s="40"/>
      <c r="P88" s="200">
        <f>O88*H88</f>
        <v>0</v>
      </c>
      <c r="Q88" s="200">
        <v>0</v>
      </c>
      <c r="R88" s="200">
        <f>Q88*H88</f>
        <v>0</v>
      </c>
      <c r="S88" s="200">
        <v>0</v>
      </c>
      <c r="T88" s="201">
        <f>S88*H88</f>
        <v>0</v>
      </c>
      <c r="AR88" s="22" t="s">
        <v>158</v>
      </c>
      <c r="AT88" s="22" t="s">
        <v>153</v>
      </c>
      <c r="AU88" s="22" t="s">
        <v>81</v>
      </c>
      <c r="AY88" s="22" t="s">
        <v>151</v>
      </c>
      <c r="BE88" s="202">
        <f>IF(N88="základní",J88,0)</f>
        <v>0</v>
      </c>
      <c r="BF88" s="202">
        <f>IF(N88="snížená",J88,0)</f>
        <v>0</v>
      </c>
      <c r="BG88" s="202">
        <f>IF(N88="zákl. přenesená",J88,0)</f>
        <v>0</v>
      </c>
      <c r="BH88" s="202">
        <f>IF(N88="sníž. přenesená",J88,0)</f>
        <v>0</v>
      </c>
      <c r="BI88" s="202">
        <f>IF(N88="nulová",J88,0)</f>
        <v>0</v>
      </c>
      <c r="BJ88" s="22" t="s">
        <v>79</v>
      </c>
      <c r="BK88" s="202">
        <f>ROUND(I88*H88,2)</f>
        <v>0</v>
      </c>
      <c r="BL88" s="22" t="s">
        <v>158</v>
      </c>
      <c r="BM88" s="22" t="s">
        <v>1487</v>
      </c>
    </row>
    <row r="89" spans="2:65" s="1" customFormat="1" ht="229.5">
      <c r="B89" s="39"/>
      <c r="C89" s="61"/>
      <c r="D89" s="203" t="s">
        <v>160</v>
      </c>
      <c r="E89" s="61"/>
      <c r="F89" s="204" t="s">
        <v>1488</v>
      </c>
      <c r="G89" s="61"/>
      <c r="H89" s="61"/>
      <c r="I89" s="161"/>
      <c r="J89" s="61"/>
      <c r="K89" s="61"/>
      <c r="L89" s="59"/>
      <c r="M89" s="205"/>
      <c r="N89" s="40"/>
      <c r="O89" s="40"/>
      <c r="P89" s="40"/>
      <c r="Q89" s="40"/>
      <c r="R89" s="40"/>
      <c r="S89" s="40"/>
      <c r="T89" s="76"/>
      <c r="AT89" s="22" t="s">
        <v>160</v>
      </c>
      <c r="AU89" s="22" t="s">
        <v>81</v>
      </c>
    </row>
    <row r="90" spans="2:65" s="11" customFormat="1">
      <c r="B90" s="206"/>
      <c r="C90" s="207"/>
      <c r="D90" s="208" t="s">
        <v>162</v>
      </c>
      <c r="E90" s="209" t="s">
        <v>21</v>
      </c>
      <c r="F90" s="210" t="s">
        <v>1489</v>
      </c>
      <c r="G90" s="207"/>
      <c r="H90" s="211">
        <v>1.74</v>
      </c>
      <c r="I90" s="212"/>
      <c r="J90" s="207"/>
      <c r="K90" s="207"/>
      <c r="L90" s="213"/>
      <c r="M90" s="214"/>
      <c r="N90" s="215"/>
      <c r="O90" s="215"/>
      <c r="P90" s="215"/>
      <c r="Q90" s="215"/>
      <c r="R90" s="215"/>
      <c r="S90" s="215"/>
      <c r="T90" s="216"/>
      <c r="AT90" s="217" t="s">
        <v>162</v>
      </c>
      <c r="AU90" s="217" t="s">
        <v>81</v>
      </c>
      <c r="AV90" s="11" t="s">
        <v>81</v>
      </c>
      <c r="AW90" s="11" t="s">
        <v>35</v>
      </c>
      <c r="AX90" s="11" t="s">
        <v>79</v>
      </c>
      <c r="AY90" s="217" t="s">
        <v>151</v>
      </c>
    </row>
    <row r="91" spans="2:65" s="1" customFormat="1" ht="40.15" customHeight="1">
      <c r="B91" s="39"/>
      <c r="C91" s="191" t="s">
        <v>171</v>
      </c>
      <c r="D91" s="191" t="s">
        <v>153</v>
      </c>
      <c r="E91" s="192" t="s">
        <v>1490</v>
      </c>
      <c r="F91" s="193" t="s">
        <v>1491</v>
      </c>
      <c r="G91" s="194" t="s">
        <v>156</v>
      </c>
      <c r="H91" s="195">
        <v>0.52200000000000002</v>
      </c>
      <c r="I91" s="196"/>
      <c r="J91" s="197">
        <f>ROUND(I91*H91,2)</f>
        <v>0</v>
      </c>
      <c r="K91" s="193" t="s">
        <v>157</v>
      </c>
      <c r="L91" s="59"/>
      <c r="M91" s="198" t="s">
        <v>21</v>
      </c>
      <c r="N91" s="199" t="s">
        <v>42</v>
      </c>
      <c r="O91" s="40"/>
      <c r="P91" s="200">
        <f>O91*H91</f>
        <v>0</v>
      </c>
      <c r="Q91" s="200">
        <v>0</v>
      </c>
      <c r="R91" s="200">
        <f>Q91*H91</f>
        <v>0</v>
      </c>
      <c r="S91" s="200">
        <v>0</v>
      </c>
      <c r="T91" s="201">
        <f>S91*H91</f>
        <v>0</v>
      </c>
      <c r="AR91" s="22" t="s">
        <v>158</v>
      </c>
      <c r="AT91" s="22" t="s">
        <v>153</v>
      </c>
      <c r="AU91" s="22" t="s">
        <v>81</v>
      </c>
      <c r="AY91" s="22" t="s">
        <v>151</v>
      </c>
      <c r="BE91" s="202">
        <f>IF(N91="základní",J91,0)</f>
        <v>0</v>
      </c>
      <c r="BF91" s="202">
        <f>IF(N91="snížená",J91,0)</f>
        <v>0</v>
      </c>
      <c r="BG91" s="202">
        <f>IF(N91="zákl. přenesená",J91,0)</f>
        <v>0</v>
      </c>
      <c r="BH91" s="202">
        <f>IF(N91="sníž. přenesená",J91,0)</f>
        <v>0</v>
      </c>
      <c r="BI91" s="202">
        <f>IF(N91="nulová",J91,0)</f>
        <v>0</v>
      </c>
      <c r="BJ91" s="22" t="s">
        <v>79</v>
      </c>
      <c r="BK91" s="202">
        <f>ROUND(I91*H91,2)</f>
        <v>0</v>
      </c>
      <c r="BL91" s="22" t="s">
        <v>158</v>
      </c>
      <c r="BM91" s="22" t="s">
        <v>1492</v>
      </c>
    </row>
    <row r="92" spans="2:65" s="1" customFormat="1" ht="229.5">
      <c r="B92" s="39"/>
      <c r="C92" s="61"/>
      <c r="D92" s="203" t="s">
        <v>160</v>
      </c>
      <c r="E92" s="61"/>
      <c r="F92" s="204" t="s">
        <v>1488</v>
      </c>
      <c r="G92" s="61"/>
      <c r="H92" s="61"/>
      <c r="I92" s="161"/>
      <c r="J92" s="61"/>
      <c r="K92" s="61"/>
      <c r="L92" s="59"/>
      <c r="M92" s="205"/>
      <c r="N92" s="40"/>
      <c r="O92" s="40"/>
      <c r="P92" s="40"/>
      <c r="Q92" s="40"/>
      <c r="R92" s="40"/>
      <c r="S92" s="40"/>
      <c r="T92" s="76"/>
      <c r="AT92" s="22" t="s">
        <v>160</v>
      </c>
      <c r="AU92" s="22" t="s">
        <v>81</v>
      </c>
    </row>
    <row r="93" spans="2:65" s="11" customFormat="1">
      <c r="B93" s="206"/>
      <c r="C93" s="207"/>
      <c r="D93" s="208" t="s">
        <v>162</v>
      </c>
      <c r="E93" s="209" t="s">
        <v>21</v>
      </c>
      <c r="F93" s="210" t="s">
        <v>1493</v>
      </c>
      <c r="G93" s="207"/>
      <c r="H93" s="211">
        <v>0.52200000000000002</v>
      </c>
      <c r="I93" s="212"/>
      <c r="J93" s="207"/>
      <c r="K93" s="207"/>
      <c r="L93" s="213"/>
      <c r="M93" s="214"/>
      <c r="N93" s="215"/>
      <c r="O93" s="215"/>
      <c r="P93" s="215"/>
      <c r="Q93" s="215"/>
      <c r="R93" s="215"/>
      <c r="S93" s="215"/>
      <c r="T93" s="216"/>
      <c r="AT93" s="217" t="s">
        <v>162</v>
      </c>
      <c r="AU93" s="217" t="s">
        <v>81</v>
      </c>
      <c r="AV93" s="11" t="s">
        <v>81</v>
      </c>
      <c r="AW93" s="11" t="s">
        <v>35</v>
      </c>
      <c r="AX93" s="11" t="s">
        <v>79</v>
      </c>
      <c r="AY93" s="217" t="s">
        <v>151</v>
      </c>
    </row>
    <row r="94" spans="2:65" s="1" customFormat="1" ht="40.15" customHeight="1">
      <c r="B94" s="39"/>
      <c r="C94" s="191" t="s">
        <v>158</v>
      </c>
      <c r="D94" s="191" t="s">
        <v>153</v>
      </c>
      <c r="E94" s="192" t="s">
        <v>172</v>
      </c>
      <c r="F94" s="193" t="s">
        <v>173</v>
      </c>
      <c r="G94" s="194" t="s">
        <v>156</v>
      </c>
      <c r="H94" s="195">
        <v>0.876</v>
      </c>
      <c r="I94" s="196"/>
      <c r="J94" s="197">
        <f>ROUND(I94*H94,2)</f>
        <v>0</v>
      </c>
      <c r="K94" s="193" t="s">
        <v>157</v>
      </c>
      <c r="L94" s="59"/>
      <c r="M94" s="198" t="s">
        <v>21</v>
      </c>
      <c r="N94" s="199" t="s">
        <v>42</v>
      </c>
      <c r="O94" s="40"/>
      <c r="P94" s="200">
        <f>O94*H94</f>
        <v>0</v>
      </c>
      <c r="Q94" s="200">
        <v>0</v>
      </c>
      <c r="R94" s="200">
        <f>Q94*H94</f>
        <v>0</v>
      </c>
      <c r="S94" s="200">
        <v>0</v>
      </c>
      <c r="T94" s="201">
        <f>S94*H94</f>
        <v>0</v>
      </c>
      <c r="AR94" s="22" t="s">
        <v>158</v>
      </c>
      <c r="AT94" s="22" t="s">
        <v>153</v>
      </c>
      <c r="AU94" s="22" t="s">
        <v>81</v>
      </c>
      <c r="AY94" s="22" t="s">
        <v>151</v>
      </c>
      <c r="BE94" s="202">
        <f>IF(N94="základní",J94,0)</f>
        <v>0</v>
      </c>
      <c r="BF94" s="202">
        <f>IF(N94="snížená",J94,0)</f>
        <v>0</v>
      </c>
      <c r="BG94" s="202">
        <f>IF(N94="zákl. přenesená",J94,0)</f>
        <v>0</v>
      </c>
      <c r="BH94" s="202">
        <f>IF(N94="sníž. přenesená",J94,0)</f>
        <v>0</v>
      </c>
      <c r="BI94" s="202">
        <f>IF(N94="nulová",J94,0)</f>
        <v>0</v>
      </c>
      <c r="BJ94" s="22" t="s">
        <v>79</v>
      </c>
      <c r="BK94" s="202">
        <f>ROUND(I94*H94,2)</f>
        <v>0</v>
      </c>
      <c r="BL94" s="22" t="s">
        <v>158</v>
      </c>
      <c r="BM94" s="22" t="s">
        <v>1494</v>
      </c>
    </row>
    <row r="95" spans="2:65" s="1" customFormat="1" ht="229.5">
      <c r="B95" s="39"/>
      <c r="C95" s="61"/>
      <c r="D95" s="203" t="s">
        <v>160</v>
      </c>
      <c r="E95" s="61"/>
      <c r="F95" s="204" t="s">
        <v>175</v>
      </c>
      <c r="G95" s="61"/>
      <c r="H95" s="61"/>
      <c r="I95" s="161"/>
      <c r="J95" s="61"/>
      <c r="K95" s="61"/>
      <c r="L95" s="59"/>
      <c r="M95" s="205"/>
      <c r="N95" s="40"/>
      <c r="O95" s="40"/>
      <c r="P95" s="40"/>
      <c r="Q95" s="40"/>
      <c r="R95" s="40"/>
      <c r="S95" s="40"/>
      <c r="T95" s="76"/>
      <c r="AT95" s="22" t="s">
        <v>160</v>
      </c>
      <c r="AU95" s="22" t="s">
        <v>81</v>
      </c>
    </row>
    <row r="96" spans="2:65" s="11" customFormat="1">
      <c r="B96" s="206"/>
      <c r="C96" s="207"/>
      <c r="D96" s="208" t="s">
        <v>162</v>
      </c>
      <c r="E96" s="209" t="s">
        <v>21</v>
      </c>
      <c r="F96" s="210" t="s">
        <v>1495</v>
      </c>
      <c r="G96" s="207"/>
      <c r="H96" s="211">
        <v>0.876</v>
      </c>
      <c r="I96" s="212"/>
      <c r="J96" s="207"/>
      <c r="K96" s="207"/>
      <c r="L96" s="213"/>
      <c r="M96" s="214"/>
      <c r="N96" s="215"/>
      <c r="O96" s="215"/>
      <c r="P96" s="215"/>
      <c r="Q96" s="215"/>
      <c r="R96" s="215"/>
      <c r="S96" s="215"/>
      <c r="T96" s="216"/>
      <c r="AT96" s="217" t="s">
        <v>162</v>
      </c>
      <c r="AU96" s="217" t="s">
        <v>81</v>
      </c>
      <c r="AV96" s="11" t="s">
        <v>81</v>
      </c>
      <c r="AW96" s="11" t="s">
        <v>35</v>
      </c>
      <c r="AX96" s="11" t="s">
        <v>79</v>
      </c>
      <c r="AY96" s="217" t="s">
        <v>151</v>
      </c>
    </row>
    <row r="97" spans="2:65" s="1" customFormat="1" ht="20.45" customHeight="1">
      <c r="B97" s="39"/>
      <c r="C97" s="191" t="s">
        <v>182</v>
      </c>
      <c r="D97" s="191" t="s">
        <v>153</v>
      </c>
      <c r="E97" s="192" t="s">
        <v>183</v>
      </c>
      <c r="F97" s="193" t="s">
        <v>184</v>
      </c>
      <c r="G97" s="194" t="s">
        <v>156</v>
      </c>
      <c r="H97" s="195">
        <v>0.876</v>
      </c>
      <c r="I97" s="196"/>
      <c r="J97" s="197">
        <f>ROUND(I97*H97,2)</f>
        <v>0</v>
      </c>
      <c r="K97" s="193" t="s">
        <v>157</v>
      </c>
      <c r="L97" s="59"/>
      <c r="M97" s="198" t="s">
        <v>21</v>
      </c>
      <c r="N97" s="199" t="s">
        <v>42</v>
      </c>
      <c r="O97" s="40"/>
      <c r="P97" s="200">
        <f>O97*H97</f>
        <v>0</v>
      </c>
      <c r="Q97" s="200">
        <v>0</v>
      </c>
      <c r="R97" s="200">
        <f>Q97*H97</f>
        <v>0</v>
      </c>
      <c r="S97" s="200">
        <v>0</v>
      </c>
      <c r="T97" s="201">
        <f>S97*H97</f>
        <v>0</v>
      </c>
      <c r="AR97" s="22" t="s">
        <v>158</v>
      </c>
      <c r="AT97" s="22" t="s">
        <v>153</v>
      </c>
      <c r="AU97" s="22" t="s">
        <v>81</v>
      </c>
      <c r="AY97" s="22" t="s">
        <v>151</v>
      </c>
      <c r="BE97" s="202">
        <f>IF(N97="základní",J97,0)</f>
        <v>0</v>
      </c>
      <c r="BF97" s="202">
        <f>IF(N97="snížená",J97,0)</f>
        <v>0</v>
      </c>
      <c r="BG97" s="202">
        <f>IF(N97="zákl. přenesená",J97,0)</f>
        <v>0</v>
      </c>
      <c r="BH97" s="202">
        <f>IF(N97="sníž. přenesená",J97,0)</f>
        <v>0</v>
      </c>
      <c r="BI97" s="202">
        <f>IF(N97="nulová",J97,0)</f>
        <v>0</v>
      </c>
      <c r="BJ97" s="22" t="s">
        <v>79</v>
      </c>
      <c r="BK97" s="202">
        <f>ROUND(I97*H97,2)</f>
        <v>0</v>
      </c>
      <c r="BL97" s="22" t="s">
        <v>158</v>
      </c>
      <c r="BM97" s="22" t="s">
        <v>1496</v>
      </c>
    </row>
    <row r="98" spans="2:65" s="1" customFormat="1" ht="337.5">
      <c r="B98" s="39"/>
      <c r="C98" s="61"/>
      <c r="D98" s="208" t="s">
        <v>160</v>
      </c>
      <c r="E98" s="61"/>
      <c r="F98" s="232" t="s">
        <v>186</v>
      </c>
      <c r="G98" s="61"/>
      <c r="H98" s="61"/>
      <c r="I98" s="161"/>
      <c r="J98" s="61"/>
      <c r="K98" s="61"/>
      <c r="L98" s="59"/>
      <c r="M98" s="205"/>
      <c r="N98" s="40"/>
      <c r="O98" s="40"/>
      <c r="P98" s="40"/>
      <c r="Q98" s="40"/>
      <c r="R98" s="40"/>
      <c r="S98" s="40"/>
      <c r="T98" s="76"/>
      <c r="AT98" s="22" t="s">
        <v>160</v>
      </c>
      <c r="AU98" s="22" t="s">
        <v>81</v>
      </c>
    </row>
    <row r="99" spans="2:65" s="1" customFormat="1" ht="20.45" customHeight="1">
      <c r="B99" s="39"/>
      <c r="C99" s="191" t="s">
        <v>187</v>
      </c>
      <c r="D99" s="191" t="s">
        <v>153</v>
      </c>
      <c r="E99" s="192" t="s">
        <v>188</v>
      </c>
      <c r="F99" s="193" t="s">
        <v>189</v>
      </c>
      <c r="G99" s="194" t="s">
        <v>190</v>
      </c>
      <c r="H99" s="195">
        <v>1.577</v>
      </c>
      <c r="I99" s="196"/>
      <c r="J99" s="197">
        <f>ROUND(I99*H99,2)</f>
        <v>0</v>
      </c>
      <c r="K99" s="193" t="s">
        <v>157</v>
      </c>
      <c r="L99" s="59"/>
      <c r="M99" s="198" t="s">
        <v>21</v>
      </c>
      <c r="N99" s="199" t="s">
        <v>42</v>
      </c>
      <c r="O99" s="40"/>
      <c r="P99" s="200">
        <f>O99*H99</f>
        <v>0</v>
      </c>
      <c r="Q99" s="200">
        <v>0</v>
      </c>
      <c r="R99" s="200">
        <f>Q99*H99</f>
        <v>0</v>
      </c>
      <c r="S99" s="200">
        <v>0</v>
      </c>
      <c r="T99" s="201">
        <f>S99*H99</f>
        <v>0</v>
      </c>
      <c r="AR99" s="22" t="s">
        <v>158</v>
      </c>
      <c r="AT99" s="22" t="s">
        <v>153</v>
      </c>
      <c r="AU99" s="22" t="s">
        <v>81</v>
      </c>
      <c r="AY99" s="22" t="s">
        <v>151</v>
      </c>
      <c r="BE99" s="202">
        <f>IF(N99="základní",J99,0)</f>
        <v>0</v>
      </c>
      <c r="BF99" s="202">
        <f>IF(N99="snížená",J99,0)</f>
        <v>0</v>
      </c>
      <c r="BG99" s="202">
        <f>IF(N99="zákl. přenesená",J99,0)</f>
        <v>0</v>
      </c>
      <c r="BH99" s="202">
        <f>IF(N99="sníž. přenesená",J99,0)</f>
        <v>0</v>
      </c>
      <c r="BI99" s="202">
        <f>IF(N99="nulová",J99,0)</f>
        <v>0</v>
      </c>
      <c r="BJ99" s="22" t="s">
        <v>79</v>
      </c>
      <c r="BK99" s="202">
        <f>ROUND(I99*H99,2)</f>
        <v>0</v>
      </c>
      <c r="BL99" s="22" t="s">
        <v>158</v>
      </c>
      <c r="BM99" s="22" t="s">
        <v>1497</v>
      </c>
    </row>
    <row r="100" spans="2:65" s="1" customFormat="1" ht="337.5">
      <c r="B100" s="39"/>
      <c r="C100" s="61"/>
      <c r="D100" s="203" t="s">
        <v>160</v>
      </c>
      <c r="E100" s="61"/>
      <c r="F100" s="204" t="s">
        <v>186</v>
      </c>
      <c r="G100" s="61"/>
      <c r="H100" s="61"/>
      <c r="I100" s="161"/>
      <c r="J100" s="61"/>
      <c r="K100" s="61"/>
      <c r="L100" s="59"/>
      <c r="M100" s="205"/>
      <c r="N100" s="40"/>
      <c r="O100" s="40"/>
      <c r="P100" s="40"/>
      <c r="Q100" s="40"/>
      <c r="R100" s="40"/>
      <c r="S100" s="40"/>
      <c r="T100" s="76"/>
      <c r="AT100" s="22" t="s">
        <v>160</v>
      </c>
      <c r="AU100" s="22" t="s">
        <v>81</v>
      </c>
    </row>
    <row r="101" spans="2:65" s="11" customFormat="1">
      <c r="B101" s="206"/>
      <c r="C101" s="207"/>
      <c r="D101" s="203" t="s">
        <v>162</v>
      </c>
      <c r="E101" s="218" t="s">
        <v>21</v>
      </c>
      <c r="F101" s="219" t="s">
        <v>1498</v>
      </c>
      <c r="G101" s="207"/>
      <c r="H101" s="220">
        <v>0.876</v>
      </c>
      <c r="I101" s="212"/>
      <c r="J101" s="207"/>
      <c r="K101" s="207"/>
      <c r="L101" s="213"/>
      <c r="M101" s="214"/>
      <c r="N101" s="215"/>
      <c r="O101" s="215"/>
      <c r="P101" s="215"/>
      <c r="Q101" s="215"/>
      <c r="R101" s="215"/>
      <c r="S101" s="215"/>
      <c r="T101" s="216"/>
      <c r="AT101" s="217" t="s">
        <v>162</v>
      </c>
      <c r="AU101" s="217" t="s">
        <v>81</v>
      </c>
      <c r="AV101" s="11" t="s">
        <v>81</v>
      </c>
      <c r="AW101" s="11" t="s">
        <v>35</v>
      </c>
      <c r="AX101" s="11" t="s">
        <v>79</v>
      </c>
      <c r="AY101" s="217" t="s">
        <v>151</v>
      </c>
    </row>
    <row r="102" spans="2:65" s="11" customFormat="1">
      <c r="B102" s="206"/>
      <c r="C102" s="207"/>
      <c r="D102" s="208" t="s">
        <v>162</v>
      </c>
      <c r="E102" s="207"/>
      <c r="F102" s="210" t="s">
        <v>1499</v>
      </c>
      <c r="G102" s="207"/>
      <c r="H102" s="211">
        <v>1.577</v>
      </c>
      <c r="I102" s="212"/>
      <c r="J102" s="207"/>
      <c r="K102" s="207"/>
      <c r="L102" s="213"/>
      <c r="M102" s="214"/>
      <c r="N102" s="215"/>
      <c r="O102" s="215"/>
      <c r="P102" s="215"/>
      <c r="Q102" s="215"/>
      <c r="R102" s="215"/>
      <c r="S102" s="215"/>
      <c r="T102" s="216"/>
      <c r="AT102" s="217" t="s">
        <v>162</v>
      </c>
      <c r="AU102" s="217" t="s">
        <v>81</v>
      </c>
      <c r="AV102" s="11" t="s">
        <v>81</v>
      </c>
      <c r="AW102" s="11" t="s">
        <v>6</v>
      </c>
      <c r="AX102" s="11" t="s">
        <v>79</v>
      </c>
      <c r="AY102" s="217" t="s">
        <v>151</v>
      </c>
    </row>
    <row r="103" spans="2:65" s="1" customFormat="1" ht="28.9" customHeight="1">
      <c r="B103" s="39"/>
      <c r="C103" s="191" t="s">
        <v>193</v>
      </c>
      <c r="D103" s="191" t="s">
        <v>153</v>
      </c>
      <c r="E103" s="192" t="s">
        <v>194</v>
      </c>
      <c r="F103" s="193" t="s">
        <v>195</v>
      </c>
      <c r="G103" s="194" t="s">
        <v>156</v>
      </c>
      <c r="H103" s="195">
        <v>0.86399999999999999</v>
      </c>
      <c r="I103" s="196"/>
      <c r="J103" s="197">
        <f>ROUND(I103*H103,2)</f>
        <v>0</v>
      </c>
      <c r="K103" s="193" t="s">
        <v>157</v>
      </c>
      <c r="L103" s="59"/>
      <c r="M103" s="198" t="s">
        <v>21</v>
      </c>
      <c r="N103" s="199" t="s">
        <v>42</v>
      </c>
      <c r="O103" s="40"/>
      <c r="P103" s="200">
        <f>O103*H103</f>
        <v>0</v>
      </c>
      <c r="Q103" s="200">
        <v>0</v>
      </c>
      <c r="R103" s="200">
        <f>Q103*H103</f>
        <v>0</v>
      </c>
      <c r="S103" s="200">
        <v>0</v>
      </c>
      <c r="T103" s="201">
        <f>S103*H103</f>
        <v>0</v>
      </c>
      <c r="AR103" s="22" t="s">
        <v>158</v>
      </c>
      <c r="AT103" s="22" t="s">
        <v>153</v>
      </c>
      <c r="AU103" s="22" t="s">
        <v>81</v>
      </c>
      <c r="AY103" s="22" t="s">
        <v>151</v>
      </c>
      <c r="BE103" s="202">
        <f>IF(N103="základní",J103,0)</f>
        <v>0</v>
      </c>
      <c r="BF103" s="202">
        <f>IF(N103="snížená",J103,0)</f>
        <v>0</v>
      </c>
      <c r="BG103" s="202">
        <f>IF(N103="zákl. přenesená",J103,0)</f>
        <v>0</v>
      </c>
      <c r="BH103" s="202">
        <f>IF(N103="sníž. přenesená",J103,0)</f>
        <v>0</v>
      </c>
      <c r="BI103" s="202">
        <f>IF(N103="nulová",J103,0)</f>
        <v>0</v>
      </c>
      <c r="BJ103" s="22" t="s">
        <v>79</v>
      </c>
      <c r="BK103" s="202">
        <f>ROUND(I103*H103,2)</f>
        <v>0</v>
      </c>
      <c r="BL103" s="22" t="s">
        <v>158</v>
      </c>
      <c r="BM103" s="22" t="s">
        <v>1500</v>
      </c>
    </row>
    <row r="104" spans="2:65" s="1" customFormat="1" ht="409.5">
      <c r="B104" s="39"/>
      <c r="C104" s="61"/>
      <c r="D104" s="208" t="s">
        <v>160</v>
      </c>
      <c r="E104" s="61"/>
      <c r="F104" s="256" t="s">
        <v>197</v>
      </c>
      <c r="G104" s="61"/>
      <c r="H104" s="61"/>
      <c r="I104" s="161"/>
      <c r="J104" s="61"/>
      <c r="K104" s="61"/>
      <c r="L104" s="59"/>
      <c r="M104" s="205"/>
      <c r="N104" s="40"/>
      <c r="O104" s="40"/>
      <c r="P104" s="40"/>
      <c r="Q104" s="40"/>
      <c r="R104" s="40"/>
      <c r="S104" s="40"/>
      <c r="T104" s="76"/>
      <c r="AT104" s="22" t="s">
        <v>160</v>
      </c>
      <c r="AU104" s="22" t="s">
        <v>81</v>
      </c>
    </row>
    <row r="105" spans="2:65" s="1" customFormat="1" ht="40.15" customHeight="1">
      <c r="B105" s="39"/>
      <c r="C105" s="191" t="s">
        <v>199</v>
      </c>
      <c r="D105" s="191" t="s">
        <v>153</v>
      </c>
      <c r="E105" s="192" t="s">
        <v>1501</v>
      </c>
      <c r="F105" s="193" t="s">
        <v>1502</v>
      </c>
      <c r="G105" s="194" t="s">
        <v>156</v>
      </c>
      <c r="H105" s="195">
        <v>0.48</v>
      </c>
      <c r="I105" s="196"/>
      <c r="J105" s="197">
        <f>ROUND(I105*H105,2)</f>
        <v>0</v>
      </c>
      <c r="K105" s="193" t="s">
        <v>157</v>
      </c>
      <c r="L105" s="59"/>
      <c r="M105" s="198" t="s">
        <v>21</v>
      </c>
      <c r="N105" s="199" t="s">
        <v>42</v>
      </c>
      <c r="O105" s="40"/>
      <c r="P105" s="200">
        <f>O105*H105</f>
        <v>0</v>
      </c>
      <c r="Q105" s="200">
        <v>0</v>
      </c>
      <c r="R105" s="200">
        <f>Q105*H105</f>
        <v>0</v>
      </c>
      <c r="S105" s="200">
        <v>0</v>
      </c>
      <c r="T105" s="201">
        <f>S105*H105</f>
        <v>0</v>
      </c>
      <c r="AR105" s="22" t="s">
        <v>158</v>
      </c>
      <c r="AT105" s="22" t="s">
        <v>153</v>
      </c>
      <c r="AU105" s="22" t="s">
        <v>81</v>
      </c>
      <c r="AY105" s="22" t="s">
        <v>151</v>
      </c>
      <c r="BE105" s="202">
        <f>IF(N105="základní",J105,0)</f>
        <v>0</v>
      </c>
      <c r="BF105" s="202">
        <f>IF(N105="snížená",J105,0)</f>
        <v>0</v>
      </c>
      <c r="BG105" s="202">
        <f>IF(N105="zákl. přenesená",J105,0)</f>
        <v>0</v>
      </c>
      <c r="BH105" s="202">
        <f>IF(N105="sníž. přenesená",J105,0)</f>
        <v>0</v>
      </c>
      <c r="BI105" s="202">
        <f>IF(N105="nulová",J105,0)</f>
        <v>0</v>
      </c>
      <c r="BJ105" s="22" t="s">
        <v>79</v>
      </c>
      <c r="BK105" s="202">
        <f>ROUND(I105*H105,2)</f>
        <v>0</v>
      </c>
      <c r="BL105" s="22" t="s">
        <v>158</v>
      </c>
      <c r="BM105" s="22" t="s">
        <v>1503</v>
      </c>
    </row>
    <row r="106" spans="2:65" s="1" customFormat="1" ht="108">
      <c r="B106" s="39"/>
      <c r="C106" s="61"/>
      <c r="D106" s="208" t="s">
        <v>160</v>
      </c>
      <c r="E106" s="61"/>
      <c r="F106" s="232" t="s">
        <v>1504</v>
      </c>
      <c r="G106" s="61"/>
      <c r="H106" s="61"/>
      <c r="I106" s="161"/>
      <c r="J106" s="61"/>
      <c r="K106" s="61"/>
      <c r="L106" s="59"/>
      <c r="M106" s="205"/>
      <c r="N106" s="40"/>
      <c r="O106" s="40"/>
      <c r="P106" s="40"/>
      <c r="Q106" s="40"/>
      <c r="R106" s="40"/>
      <c r="S106" s="40"/>
      <c r="T106" s="76"/>
      <c r="AT106" s="22" t="s">
        <v>160</v>
      </c>
      <c r="AU106" s="22" t="s">
        <v>81</v>
      </c>
    </row>
    <row r="107" spans="2:65" s="1" customFormat="1" ht="20.45" customHeight="1">
      <c r="B107" s="39"/>
      <c r="C107" s="234" t="s">
        <v>205</v>
      </c>
      <c r="D107" s="234" t="s">
        <v>291</v>
      </c>
      <c r="E107" s="235" t="s">
        <v>1505</v>
      </c>
      <c r="F107" s="236" t="s">
        <v>1506</v>
      </c>
      <c r="G107" s="237" t="s">
        <v>190</v>
      </c>
      <c r="H107" s="238">
        <v>0.96</v>
      </c>
      <c r="I107" s="239"/>
      <c r="J107" s="240">
        <f>ROUND(I107*H107,2)</f>
        <v>0</v>
      </c>
      <c r="K107" s="236" t="s">
        <v>157</v>
      </c>
      <c r="L107" s="241"/>
      <c r="M107" s="242" t="s">
        <v>21</v>
      </c>
      <c r="N107" s="243" t="s">
        <v>42</v>
      </c>
      <c r="O107" s="40"/>
      <c r="P107" s="200">
        <f>O107*H107</f>
        <v>0</v>
      </c>
      <c r="Q107" s="200">
        <v>1</v>
      </c>
      <c r="R107" s="200">
        <f>Q107*H107</f>
        <v>0.96</v>
      </c>
      <c r="S107" s="200">
        <v>0</v>
      </c>
      <c r="T107" s="201">
        <f>S107*H107</f>
        <v>0</v>
      </c>
      <c r="AR107" s="22" t="s">
        <v>199</v>
      </c>
      <c r="AT107" s="22" t="s">
        <v>291</v>
      </c>
      <c r="AU107" s="22" t="s">
        <v>81</v>
      </c>
      <c r="AY107" s="22" t="s">
        <v>151</v>
      </c>
      <c r="BE107" s="202">
        <f>IF(N107="základní",J107,0)</f>
        <v>0</v>
      </c>
      <c r="BF107" s="202">
        <f>IF(N107="snížená",J107,0)</f>
        <v>0</v>
      </c>
      <c r="BG107" s="202">
        <f>IF(N107="zákl. přenesená",J107,0)</f>
        <v>0</v>
      </c>
      <c r="BH107" s="202">
        <f>IF(N107="sníž. přenesená",J107,0)</f>
        <v>0</v>
      </c>
      <c r="BI107" s="202">
        <f>IF(N107="nulová",J107,0)</f>
        <v>0</v>
      </c>
      <c r="BJ107" s="22" t="s">
        <v>79</v>
      </c>
      <c r="BK107" s="202">
        <f>ROUND(I107*H107,2)</f>
        <v>0</v>
      </c>
      <c r="BL107" s="22" t="s">
        <v>158</v>
      </c>
      <c r="BM107" s="22" t="s">
        <v>1507</v>
      </c>
    </row>
    <row r="108" spans="2:65" s="11" customFormat="1">
      <c r="B108" s="206"/>
      <c r="C108" s="207"/>
      <c r="D108" s="203" t="s">
        <v>162</v>
      </c>
      <c r="E108" s="207"/>
      <c r="F108" s="219" t="s">
        <v>1508</v>
      </c>
      <c r="G108" s="207"/>
      <c r="H108" s="220">
        <v>0.96</v>
      </c>
      <c r="I108" s="212"/>
      <c r="J108" s="207"/>
      <c r="K108" s="207"/>
      <c r="L108" s="213"/>
      <c r="M108" s="214"/>
      <c r="N108" s="215"/>
      <c r="O108" s="215"/>
      <c r="P108" s="215"/>
      <c r="Q108" s="215"/>
      <c r="R108" s="215"/>
      <c r="S108" s="215"/>
      <c r="T108" s="216"/>
      <c r="AT108" s="217" t="s">
        <v>162</v>
      </c>
      <c r="AU108" s="217" t="s">
        <v>81</v>
      </c>
      <c r="AV108" s="11" t="s">
        <v>81</v>
      </c>
      <c r="AW108" s="11" t="s">
        <v>6</v>
      </c>
      <c r="AX108" s="11" t="s">
        <v>79</v>
      </c>
      <c r="AY108" s="217" t="s">
        <v>151</v>
      </c>
    </row>
    <row r="109" spans="2:65" s="10" customFormat="1" ht="29.85" customHeight="1">
      <c r="B109" s="174"/>
      <c r="C109" s="175"/>
      <c r="D109" s="188" t="s">
        <v>70</v>
      </c>
      <c r="E109" s="189" t="s">
        <v>158</v>
      </c>
      <c r="F109" s="189" t="s">
        <v>317</v>
      </c>
      <c r="G109" s="175"/>
      <c r="H109" s="175"/>
      <c r="I109" s="178"/>
      <c r="J109" s="190">
        <f>BK109</f>
        <v>0</v>
      </c>
      <c r="K109" s="175"/>
      <c r="L109" s="180"/>
      <c r="M109" s="181"/>
      <c r="N109" s="182"/>
      <c r="O109" s="182"/>
      <c r="P109" s="183">
        <f>SUM(P110:P111)</f>
        <v>0</v>
      </c>
      <c r="Q109" s="182"/>
      <c r="R109" s="183">
        <f>SUM(R110:R111)</f>
        <v>0</v>
      </c>
      <c r="S109" s="182"/>
      <c r="T109" s="184">
        <f>SUM(T110:T111)</f>
        <v>0</v>
      </c>
      <c r="AR109" s="185" t="s">
        <v>79</v>
      </c>
      <c r="AT109" s="186" t="s">
        <v>70</v>
      </c>
      <c r="AU109" s="186" t="s">
        <v>79</v>
      </c>
      <c r="AY109" s="185" t="s">
        <v>151</v>
      </c>
      <c r="BK109" s="187">
        <f>SUM(BK110:BK111)</f>
        <v>0</v>
      </c>
    </row>
    <row r="110" spans="2:65" s="1" customFormat="1" ht="28.9" customHeight="1">
      <c r="B110" s="39"/>
      <c r="C110" s="191" t="s">
        <v>211</v>
      </c>
      <c r="D110" s="191" t="s">
        <v>153</v>
      </c>
      <c r="E110" s="192" t="s">
        <v>1509</v>
      </c>
      <c r="F110" s="193" t="s">
        <v>1510</v>
      </c>
      <c r="G110" s="194" t="s">
        <v>156</v>
      </c>
      <c r="H110" s="195">
        <v>9.6000000000000002E-2</v>
      </c>
      <c r="I110" s="196"/>
      <c r="J110" s="197">
        <f>ROUND(I110*H110,2)</f>
        <v>0</v>
      </c>
      <c r="K110" s="193" t="s">
        <v>157</v>
      </c>
      <c r="L110" s="59"/>
      <c r="M110" s="198" t="s">
        <v>21</v>
      </c>
      <c r="N110" s="199" t="s">
        <v>42</v>
      </c>
      <c r="O110" s="40"/>
      <c r="P110" s="200">
        <f>O110*H110</f>
        <v>0</v>
      </c>
      <c r="Q110" s="200">
        <v>0</v>
      </c>
      <c r="R110" s="200">
        <f>Q110*H110</f>
        <v>0</v>
      </c>
      <c r="S110" s="200">
        <v>0</v>
      </c>
      <c r="T110" s="201">
        <f>S110*H110</f>
        <v>0</v>
      </c>
      <c r="AR110" s="22" t="s">
        <v>158</v>
      </c>
      <c r="AT110" s="22" t="s">
        <v>153</v>
      </c>
      <c r="AU110" s="22" t="s">
        <v>81</v>
      </c>
      <c r="AY110" s="22" t="s">
        <v>151</v>
      </c>
      <c r="BE110" s="202">
        <f>IF(N110="základní",J110,0)</f>
        <v>0</v>
      </c>
      <c r="BF110" s="202">
        <f>IF(N110="snížená",J110,0)</f>
        <v>0</v>
      </c>
      <c r="BG110" s="202">
        <f>IF(N110="zákl. přenesená",J110,0)</f>
        <v>0</v>
      </c>
      <c r="BH110" s="202">
        <f>IF(N110="sníž. přenesená",J110,0)</f>
        <v>0</v>
      </c>
      <c r="BI110" s="202">
        <f>IF(N110="nulová",J110,0)</f>
        <v>0</v>
      </c>
      <c r="BJ110" s="22" t="s">
        <v>79</v>
      </c>
      <c r="BK110" s="202">
        <f>ROUND(I110*H110,2)</f>
        <v>0</v>
      </c>
      <c r="BL110" s="22" t="s">
        <v>158</v>
      </c>
      <c r="BM110" s="22" t="s">
        <v>1511</v>
      </c>
    </row>
    <row r="111" spans="2:65" s="1" customFormat="1" ht="54">
      <c r="B111" s="39"/>
      <c r="C111" s="61"/>
      <c r="D111" s="203" t="s">
        <v>160</v>
      </c>
      <c r="E111" s="61"/>
      <c r="F111" s="204" t="s">
        <v>1512</v>
      </c>
      <c r="G111" s="61"/>
      <c r="H111" s="61"/>
      <c r="I111" s="161"/>
      <c r="J111" s="61"/>
      <c r="K111" s="61"/>
      <c r="L111" s="59"/>
      <c r="M111" s="205"/>
      <c r="N111" s="40"/>
      <c r="O111" s="40"/>
      <c r="P111" s="40"/>
      <c r="Q111" s="40"/>
      <c r="R111" s="40"/>
      <c r="S111" s="40"/>
      <c r="T111" s="76"/>
      <c r="AT111" s="22" t="s">
        <v>160</v>
      </c>
      <c r="AU111" s="22" t="s">
        <v>81</v>
      </c>
    </row>
    <row r="112" spans="2:65" s="10" customFormat="1" ht="29.85" customHeight="1">
      <c r="B112" s="174"/>
      <c r="C112" s="175"/>
      <c r="D112" s="188" t="s">
        <v>70</v>
      </c>
      <c r="E112" s="189" t="s">
        <v>182</v>
      </c>
      <c r="F112" s="189" t="s">
        <v>1513</v>
      </c>
      <c r="G112" s="175"/>
      <c r="H112" s="175"/>
      <c r="I112" s="178"/>
      <c r="J112" s="190">
        <f>BK112</f>
        <v>0</v>
      </c>
      <c r="K112" s="175"/>
      <c r="L112" s="180"/>
      <c r="M112" s="181"/>
      <c r="N112" s="182"/>
      <c r="O112" s="182"/>
      <c r="P112" s="183">
        <f>SUM(P113:P114)</f>
        <v>0</v>
      </c>
      <c r="Q112" s="182"/>
      <c r="R112" s="183">
        <f>SUM(R113:R114)</f>
        <v>8.5650000000000004E-2</v>
      </c>
      <c r="S112" s="182"/>
      <c r="T112" s="184">
        <f>SUM(T113:T114)</f>
        <v>0</v>
      </c>
      <c r="AR112" s="185" t="s">
        <v>79</v>
      </c>
      <c r="AT112" s="186" t="s">
        <v>70</v>
      </c>
      <c r="AU112" s="186" t="s">
        <v>79</v>
      </c>
      <c r="AY112" s="185" t="s">
        <v>151</v>
      </c>
      <c r="BK112" s="187">
        <f>SUM(BK113:BK114)</f>
        <v>0</v>
      </c>
    </row>
    <row r="113" spans="2:65" s="1" customFormat="1" ht="51.6" customHeight="1">
      <c r="B113" s="39"/>
      <c r="C113" s="191" t="s">
        <v>216</v>
      </c>
      <c r="D113" s="191" t="s">
        <v>153</v>
      </c>
      <c r="E113" s="192" t="s">
        <v>1514</v>
      </c>
      <c r="F113" s="193" t="s">
        <v>1515</v>
      </c>
      <c r="G113" s="194" t="s">
        <v>224</v>
      </c>
      <c r="H113" s="195">
        <v>1</v>
      </c>
      <c r="I113" s="196"/>
      <c r="J113" s="197">
        <f>ROUND(I113*H113,2)</f>
        <v>0</v>
      </c>
      <c r="K113" s="193" t="s">
        <v>157</v>
      </c>
      <c r="L113" s="59"/>
      <c r="M113" s="198" t="s">
        <v>21</v>
      </c>
      <c r="N113" s="199" t="s">
        <v>42</v>
      </c>
      <c r="O113" s="40"/>
      <c r="P113" s="200">
        <f>O113*H113</f>
        <v>0</v>
      </c>
      <c r="Q113" s="200">
        <v>8.5650000000000004E-2</v>
      </c>
      <c r="R113" s="200">
        <f>Q113*H113</f>
        <v>8.5650000000000004E-2</v>
      </c>
      <c r="S113" s="200">
        <v>0</v>
      </c>
      <c r="T113" s="201">
        <f>S113*H113</f>
        <v>0</v>
      </c>
      <c r="AR113" s="22" t="s">
        <v>158</v>
      </c>
      <c r="AT113" s="22" t="s">
        <v>153</v>
      </c>
      <c r="AU113" s="22" t="s">
        <v>81</v>
      </c>
      <c r="AY113" s="22" t="s">
        <v>151</v>
      </c>
      <c r="BE113" s="202">
        <f>IF(N113="základní",J113,0)</f>
        <v>0</v>
      </c>
      <c r="BF113" s="202">
        <f>IF(N113="snížená",J113,0)</f>
        <v>0</v>
      </c>
      <c r="BG113" s="202">
        <f>IF(N113="zákl. přenesená",J113,0)</f>
        <v>0</v>
      </c>
      <c r="BH113" s="202">
        <f>IF(N113="sníž. přenesená",J113,0)</f>
        <v>0</v>
      </c>
      <c r="BI113" s="202">
        <f>IF(N113="nulová",J113,0)</f>
        <v>0</v>
      </c>
      <c r="BJ113" s="22" t="s">
        <v>79</v>
      </c>
      <c r="BK113" s="202">
        <f>ROUND(I113*H113,2)</f>
        <v>0</v>
      </c>
      <c r="BL113" s="22" t="s">
        <v>158</v>
      </c>
      <c r="BM113" s="22" t="s">
        <v>1516</v>
      </c>
    </row>
    <row r="114" spans="2:65" s="1" customFormat="1" ht="135">
      <c r="B114" s="39"/>
      <c r="C114" s="61"/>
      <c r="D114" s="203" t="s">
        <v>160</v>
      </c>
      <c r="E114" s="61"/>
      <c r="F114" s="204" t="s">
        <v>1517</v>
      </c>
      <c r="G114" s="61"/>
      <c r="H114" s="61"/>
      <c r="I114" s="161"/>
      <c r="J114" s="61"/>
      <c r="K114" s="61"/>
      <c r="L114" s="59"/>
      <c r="M114" s="205"/>
      <c r="N114" s="40"/>
      <c r="O114" s="40"/>
      <c r="P114" s="40"/>
      <c r="Q114" s="40"/>
      <c r="R114" s="40"/>
      <c r="S114" s="40"/>
      <c r="T114" s="76"/>
      <c r="AT114" s="22" t="s">
        <v>160</v>
      </c>
      <c r="AU114" s="22" t="s">
        <v>81</v>
      </c>
    </row>
    <row r="115" spans="2:65" s="10" customFormat="1" ht="29.85" customHeight="1">
      <c r="B115" s="174"/>
      <c r="C115" s="175"/>
      <c r="D115" s="188" t="s">
        <v>70</v>
      </c>
      <c r="E115" s="189" t="s">
        <v>199</v>
      </c>
      <c r="F115" s="189" t="s">
        <v>1518</v>
      </c>
      <c r="G115" s="175"/>
      <c r="H115" s="175"/>
      <c r="I115" s="178"/>
      <c r="J115" s="190">
        <f>BK115</f>
        <v>0</v>
      </c>
      <c r="K115" s="175"/>
      <c r="L115" s="180"/>
      <c r="M115" s="181"/>
      <c r="N115" s="182"/>
      <c r="O115" s="182"/>
      <c r="P115" s="183">
        <f>SUM(P116:P131)</f>
        <v>0</v>
      </c>
      <c r="Q115" s="182"/>
      <c r="R115" s="183">
        <f>SUM(R116:R131)</f>
        <v>7.79E-3</v>
      </c>
      <c r="S115" s="182"/>
      <c r="T115" s="184">
        <f>SUM(T116:T131)</f>
        <v>0</v>
      </c>
      <c r="AR115" s="185" t="s">
        <v>79</v>
      </c>
      <c r="AT115" s="186" t="s">
        <v>70</v>
      </c>
      <c r="AU115" s="186" t="s">
        <v>79</v>
      </c>
      <c r="AY115" s="185" t="s">
        <v>151</v>
      </c>
      <c r="BK115" s="187">
        <f>SUM(BK116:BK131)</f>
        <v>0</v>
      </c>
    </row>
    <row r="116" spans="2:65" s="1" customFormat="1" ht="28.9" customHeight="1">
      <c r="B116" s="39"/>
      <c r="C116" s="191" t="s">
        <v>221</v>
      </c>
      <c r="D116" s="191" t="s">
        <v>153</v>
      </c>
      <c r="E116" s="192" t="s">
        <v>1519</v>
      </c>
      <c r="F116" s="193" t="s">
        <v>1520</v>
      </c>
      <c r="G116" s="194" t="s">
        <v>405</v>
      </c>
      <c r="H116" s="195">
        <v>1.5</v>
      </c>
      <c r="I116" s="196"/>
      <c r="J116" s="197">
        <f>ROUND(I116*H116,2)</f>
        <v>0</v>
      </c>
      <c r="K116" s="193" t="s">
        <v>157</v>
      </c>
      <c r="L116" s="59"/>
      <c r="M116" s="198" t="s">
        <v>21</v>
      </c>
      <c r="N116" s="199" t="s">
        <v>42</v>
      </c>
      <c r="O116" s="40"/>
      <c r="P116" s="200">
        <f>O116*H116</f>
        <v>0</v>
      </c>
      <c r="Q116" s="200">
        <v>1.2800000000000001E-3</v>
      </c>
      <c r="R116" s="200">
        <f>Q116*H116</f>
        <v>1.9200000000000003E-3</v>
      </c>
      <c r="S116" s="200">
        <v>0</v>
      </c>
      <c r="T116" s="201">
        <f>S116*H116</f>
        <v>0</v>
      </c>
      <c r="AR116" s="22" t="s">
        <v>158</v>
      </c>
      <c r="AT116" s="22" t="s">
        <v>153</v>
      </c>
      <c r="AU116" s="22" t="s">
        <v>81</v>
      </c>
      <c r="AY116" s="22" t="s">
        <v>151</v>
      </c>
      <c r="BE116" s="202">
        <f>IF(N116="základní",J116,0)</f>
        <v>0</v>
      </c>
      <c r="BF116" s="202">
        <f>IF(N116="snížená",J116,0)</f>
        <v>0</v>
      </c>
      <c r="BG116" s="202">
        <f>IF(N116="zákl. přenesená",J116,0)</f>
        <v>0</v>
      </c>
      <c r="BH116" s="202">
        <f>IF(N116="sníž. přenesená",J116,0)</f>
        <v>0</v>
      </c>
      <c r="BI116" s="202">
        <f>IF(N116="nulová",J116,0)</f>
        <v>0</v>
      </c>
      <c r="BJ116" s="22" t="s">
        <v>79</v>
      </c>
      <c r="BK116" s="202">
        <f>ROUND(I116*H116,2)</f>
        <v>0</v>
      </c>
      <c r="BL116" s="22" t="s">
        <v>158</v>
      </c>
      <c r="BM116" s="22" t="s">
        <v>1521</v>
      </c>
    </row>
    <row r="117" spans="2:65" s="1" customFormat="1" ht="121.5">
      <c r="B117" s="39"/>
      <c r="C117" s="61"/>
      <c r="D117" s="208" t="s">
        <v>160</v>
      </c>
      <c r="E117" s="61"/>
      <c r="F117" s="232" t="s">
        <v>1522</v>
      </c>
      <c r="G117" s="61"/>
      <c r="H117" s="61"/>
      <c r="I117" s="161"/>
      <c r="J117" s="61"/>
      <c r="K117" s="61"/>
      <c r="L117" s="59"/>
      <c r="M117" s="205"/>
      <c r="N117" s="40"/>
      <c r="O117" s="40"/>
      <c r="P117" s="40"/>
      <c r="Q117" s="40"/>
      <c r="R117" s="40"/>
      <c r="S117" s="40"/>
      <c r="T117" s="76"/>
      <c r="AT117" s="22" t="s">
        <v>160</v>
      </c>
      <c r="AU117" s="22" t="s">
        <v>81</v>
      </c>
    </row>
    <row r="118" spans="2:65" s="1" customFormat="1" ht="28.9" customHeight="1">
      <c r="B118" s="39"/>
      <c r="C118" s="191" t="s">
        <v>227</v>
      </c>
      <c r="D118" s="191" t="s">
        <v>153</v>
      </c>
      <c r="E118" s="192" t="s">
        <v>1523</v>
      </c>
      <c r="F118" s="193" t="s">
        <v>1524</v>
      </c>
      <c r="G118" s="194" t="s">
        <v>405</v>
      </c>
      <c r="H118" s="195">
        <v>1</v>
      </c>
      <c r="I118" s="196"/>
      <c r="J118" s="197">
        <f>ROUND(I118*H118,2)</f>
        <v>0</v>
      </c>
      <c r="K118" s="193" t="s">
        <v>157</v>
      </c>
      <c r="L118" s="59"/>
      <c r="M118" s="198" t="s">
        <v>21</v>
      </c>
      <c r="N118" s="199" t="s">
        <v>42</v>
      </c>
      <c r="O118" s="40"/>
      <c r="P118" s="200">
        <f>O118*H118</f>
        <v>0</v>
      </c>
      <c r="Q118" s="200">
        <v>2.7399999999999998E-3</v>
      </c>
      <c r="R118" s="200">
        <f>Q118*H118</f>
        <v>2.7399999999999998E-3</v>
      </c>
      <c r="S118" s="200">
        <v>0</v>
      </c>
      <c r="T118" s="201">
        <f>S118*H118</f>
        <v>0</v>
      </c>
      <c r="AR118" s="22" t="s">
        <v>158</v>
      </c>
      <c r="AT118" s="22" t="s">
        <v>153</v>
      </c>
      <c r="AU118" s="22" t="s">
        <v>81</v>
      </c>
      <c r="AY118" s="22" t="s">
        <v>151</v>
      </c>
      <c r="BE118" s="202">
        <f>IF(N118="základní",J118,0)</f>
        <v>0</v>
      </c>
      <c r="BF118" s="202">
        <f>IF(N118="snížená",J118,0)</f>
        <v>0</v>
      </c>
      <c r="BG118" s="202">
        <f>IF(N118="zákl. přenesená",J118,0)</f>
        <v>0</v>
      </c>
      <c r="BH118" s="202">
        <f>IF(N118="sníž. přenesená",J118,0)</f>
        <v>0</v>
      </c>
      <c r="BI118" s="202">
        <f>IF(N118="nulová",J118,0)</f>
        <v>0</v>
      </c>
      <c r="BJ118" s="22" t="s">
        <v>79</v>
      </c>
      <c r="BK118" s="202">
        <f>ROUND(I118*H118,2)</f>
        <v>0</v>
      </c>
      <c r="BL118" s="22" t="s">
        <v>158</v>
      </c>
      <c r="BM118" s="22" t="s">
        <v>1525</v>
      </c>
    </row>
    <row r="119" spans="2:65" s="1" customFormat="1" ht="121.5">
      <c r="B119" s="39"/>
      <c r="C119" s="61"/>
      <c r="D119" s="208" t="s">
        <v>160</v>
      </c>
      <c r="E119" s="61"/>
      <c r="F119" s="232" t="s">
        <v>1522</v>
      </c>
      <c r="G119" s="61"/>
      <c r="H119" s="61"/>
      <c r="I119" s="161"/>
      <c r="J119" s="61"/>
      <c r="K119" s="61"/>
      <c r="L119" s="59"/>
      <c r="M119" s="205"/>
      <c r="N119" s="40"/>
      <c r="O119" s="40"/>
      <c r="P119" s="40"/>
      <c r="Q119" s="40"/>
      <c r="R119" s="40"/>
      <c r="S119" s="40"/>
      <c r="T119" s="76"/>
      <c r="AT119" s="22" t="s">
        <v>160</v>
      </c>
      <c r="AU119" s="22" t="s">
        <v>81</v>
      </c>
    </row>
    <row r="120" spans="2:65" s="1" customFormat="1" ht="40.15" customHeight="1">
      <c r="B120" s="39"/>
      <c r="C120" s="191" t="s">
        <v>231</v>
      </c>
      <c r="D120" s="191" t="s">
        <v>153</v>
      </c>
      <c r="E120" s="192" t="s">
        <v>1526</v>
      </c>
      <c r="F120" s="193" t="s">
        <v>1527</v>
      </c>
      <c r="G120" s="194" t="s">
        <v>275</v>
      </c>
      <c r="H120" s="195">
        <v>1</v>
      </c>
      <c r="I120" s="196"/>
      <c r="J120" s="197">
        <f>ROUND(I120*H120,2)</f>
        <v>0</v>
      </c>
      <c r="K120" s="193" t="s">
        <v>157</v>
      </c>
      <c r="L120" s="59"/>
      <c r="M120" s="198" t="s">
        <v>21</v>
      </c>
      <c r="N120" s="199" t="s">
        <v>42</v>
      </c>
      <c r="O120" s="40"/>
      <c r="P120" s="200">
        <f>O120*H120</f>
        <v>0</v>
      </c>
      <c r="Q120" s="200">
        <v>0</v>
      </c>
      <c r="R120" s="200">
        <f>Q120*H120</f>
        <v>0</v>
      </c>
      <c r="S120" s="200">
        <v>0</v>
      </c>
      <c r="T120" s="201">
        <f>S120*H120</f>
        <v>0</v>
      </c>
      <c r="AR120" s="22" t="s">
        <v>158</v>
      </c>
      <c r="AT120" s="22" t="s">
        <v>153</v>
      </c>
      <c r="AU120" s="22" t="s">
        <v>81</v>
      </c>
      <c r="AY120" s="22" t="s">
        <v>151</v>
      </c>
      <c r="BE120" s="202">
        <f>IF(N120="základní",J120,0)</f>
        <v>0</v>
      </c>
      <c r="BF120" s="202">
        <f>IF(N120="snížená",J120,0)</f>
        <v>0</v>
      </c>
      <c r="BG120" s="202">
        <f>IF(N120="zákl. přenesená",J120,0)</f>
        <v>0</v>
      </c>
      <c r="BH120" s="202">
        <f>IF(N120="sníž. přenesená",J120,0)</f>
        <v>0</v>
      </c>
      <c r="BI120" s="202">
        <f>IF(N120="nulová",J120,0)</f>
        <v>0</v>
      </c>
      <c r="BJ120" s="22" t="s">
        <v>79</v>
      </c>
      <c r="BK120" s="202">
        <f>ROUND(I120*H120,2)</f>
        <v>0</v>
      </c>
      <c r="BL120" s="22" t="s">
        <v>158</v>
      </c>
      <c r="BM120" s="22" t="s">
        <v>1528</v>
      </c>
    </row>
    <row r="121" spans="2:65" s="1" customFormat="1" ht="40.5">
      <c r="B121" s="39"/>
      <c r="C121" s="61"/>
      <c r="D121" s="208" t="s">
        <v>160</v>
      </c>
      <c r="E121" s="61"/>
      <c r="F121" s="232" t="s">
        <v>1529</v>
      </c>
      <c r="G121" s="61"/>
      <c r="H121" s="61"/>
      <c r="I121" s="161"/>
      <c r="J121" s="61"/>
      <c r="K121" s="61"/>
      <c r="L121" s="59"/>
      <c r="M121" s="205"/>
      <c r="N121" s="40"/>
      <c r="O121" s="40"/>
      <c r="P121" s="40"/>
      <c r="Q121" s="40"/>
      <c r="R121" s="40"/>
      <c r="S121" s="40"/>
      <c r="T121" s="76"/>
      <c r="AT121" s="22" t="s">
        <v>160</v>
      </c>
      <c r="AU121" s="22" t="s">
        <v>81</v>
      </c>
    </row>
    <row r="122" spans="2:65" s="1" customFormat="1" ht="20.45" customHeight="1">
      <c r="B122" s="39"/>
      <c r="C122" s="234" t="s">
        <v>10</v>
      </c>
      <c r="D122" s="234" t="s">
        <v>291</v>
      </c>
      <c r="E122" s="235" t="s">
        <v>1530</v>
      </c>
      <c r="F122" s="236" t="s">
        <v>1531</v>
      </c>
      <c r="G122" s="237" t="s">
        <v>275</v>
      </c>
      <c r="H122" s="238">
        <v>1</v>
      </c>
      <c r="I122" s="239"/>
      <c r="J122" s="240">
        <f>ROUND(I122*H122,2)</f>
        <v>0</v>
      </c>
      <c r="K122" s="236" t="s">
        <v>157</v>
      </c>
      <c r="L122" s="241"/>
      <c r="M122" s="242" t="s">
        <v>21</v>
      </c>
      <c r="N122" s="243" t="s">
        <v>42</v>
      </c>
      <c r="O122" s="40"/>
      <c r="P122" s="200">
        <f>O122*H122</f>
        <v>0</v>
      </c>
      <c r="Q122" s="200">
        <v>1.4300000000000001E-3</v>
      </c>
      <c r="R122" s="200">
        <f>Q122*H122</f>
        <v>1.4300000000000001E-3</v>
      </c>
      <c r="S122" s="200">
        <v>0</v>
      </c>
      <c r="T122" s="201">
        <f>S122*H122</f>
        <v>0</v>
      </c>
      <c r="AR122" s="22" t="s">
        <v>199</v>
      </c>
      <c r="AT122" s="22" t="s">
        <v>291</v>
      </c>
      <c r="AU122" s="22" t="s">
        <v>81</v>
      </c>
      <c r="AY122" s="22" t="s">
        <v>151</v>
      </c>
      <c r="BE122" s="202">
        <f>IF(N122="základní",J122,0)</f>
        <v>0</v>
      </c>
      <c r="BF122" s="202">
        <f>IF(N122="snížená",J122,0)</f>
        <v>0</v>
      </c>
      <c r="BG122" s="202">
        <f>IF(N122="zákl. přenesená",J122,0)</f>
        <v>0</v>
      </c>
      <c r="BH122" s="202">
        <f>IF(N122="sníž. přenesená",J122,0)</f>
        <v>0</v>
      </c>
      <c r="BI122" s="202">
        <f>IF(N122="nulová",J122,0)</f>
        <v>0</v>
      </c>
      <c r="BJ122" s="22" t="s">
        <v>79</v>
      </c>
      <c r="BK122" s="202">
        <f>ROUND(I122*H122,2)</f>
        <v>0</v>
      </c>
      <c r="BL122" s="22" t="s">
        <v>158</v>
      </c>
      <c r="BM122" s="22" t="s">
        <v>1532</v>
      </c>
    </row>
    <row r="123" spans="2:65" s="1" customFormat="1" ht="20.45" customHeight="1">
      <c r="B123" s="39"/>
      <c r="C123" s="191" t="s">
        <v>240</v>
      </c>
      <c r="D123" s="191" t="s">
        <v>153</v>
      </c>
      <c r="E123" s="192" t="s">
        <v>1533</v>
      </c>
      <c r="F123" s="193" t="s">
        <v>1534</v>
      </c>
      <c r="G123" s="194" t="s">
        <v>405</v>
      </c>
      <c r="H123" s="195">
        <v>2</v>
      </c>
      <c r="I123" s="196"/>
      <c r="J123" s="197">
        <f>ROUND(I123*H123,2)</f>
        <v>0</v>
      </c>
      <c r="K123" s="193" t="s">
        <v>21</v>
      </c>
      <c r="L123" s="59"/>
      <c r="M123" s="198" t="s">
        <v>21</v>
      </c>
      <c r="N123" s="199" t="s">
        <v>42</v>
      </c>
      <c r="O123" s="40"/>
      <c r="P123" s="200">
        <f>O123*H123</f>
        <v>0</v>
      </c>
      <c r="Q123" s="200">
        <v>0</v>
      </c>
      <c r="R123" s="200">
        <f>Q123*H123</f>
        <v>0</v>
      </c>
      <c r="S123" s="200">
        <v>0</v>
      </c>
      <c r="T123" s="201">
        <f>S123*H123</f>
        <v>0</v>
      </c>
      <c r="AR123" s="22" t="s">
        <v>158</v>
      </c>
      <c r="AT123" s="22" t="s">
        <v>153</v>
      </c>
      <c r="AU123" s="22" t="s">
        <v>81</v>
      </c>
      <c r="AY123" s="22" t="s">
        <v>151</v>
      </c>
      <c r="BE123" s="202">
        <f>IF(N123="základní",J123,0)</f>
        <v>0</v>
      </c>
      <c r="BF123" s="202">
        <f>IF(N123="snížená",J123,0)</f>
        <v>0</v>
      </c>
      <c r="BG123" s="202">
        <f>IF(N123="zákl. přenesená",J123,0)</f>
        <v>0</v>
      </c>
      <c r="BH123" s="202">
        <f>IF(N123="sníž. přenesená",J123,0)</f>
        <v>0</v>
      </c>
      <c r="BI123" s="202">
        <f>IF(N123="nulová",J123,0)</f>
        <v>0</v>
      </c>
      <c r="BJ123" s="22" t="s">
        <v>79</v>
      </c>
      <c r="BK123" s="202">
        <f>ROUND(I123*H123,2)</f>
        <v>0</v>
      </c>
      <c r="BL123" s="22" t="s">
        <v>158</v>
      </c>
      <c r="BM123" s="22" t="s">
        <v>1535</v>
      </c>
    </row>
    <row r="124" spans="2:65" s="1" customFormat="1" ht="40.15" customHeight="1">
      <c r="B124" s="39"/>
      <c r="C124" s="191" t="s">
        <v>246</v>
      </c>
      <c r="D124" s="191" t="s">
        <v>153</v>
      </c>
      <c r="E124" s="192" t="s">
        <v>1536</v>
      </c>
      <c r="F124" s="193" t="s">
        <v>1537</v>
      </c>
      <c r="G124" s="194" t="s">
        <v>275</v>
      </c>
      <c r="H124" s="195">
        <v>1</v>
      </c>
      <c r="I124" s="196"/>
      <c r="J124" s="197">
        <f>ROUND(I124*H124,2)</f>
        <v>0</v>
      </c>
      <c r="K124" s="193" t="s">
        <v>157</v>
      </c>
      <c r="L124" s="59"/>
      <c r="M124" s="198" t="s">
        <v>21</v>
      </c>
      <c r="N124" s="199" t="s">
        <v>42</v>
      </c>
      <c r="O124" s="40"/>
      <c r="P124" s="200">
        <f>O124*H124</f>
        <v>0</v>
      </c>
      <c r="Q124" s="200">
        <v>0</v>
      </c>
      <c r="R124" s="200">
        <f>Q124*H124</f>
        <v>0</v>
      </c>
      <c r="S124" s="200">
        <v>0</v>
      </c>
      <c r="T124" s="201">
        <f>S124*H124</f>
        <v>0</v>
      </c>
      <c r="AR124" s="22" t="s">
        <v>158</v>
      </c>
      <c r="AT124" s="22" t="s">
        <v>153</v>
      </c>
      <c r="AU124" s="22" t="s">
        <v>81</v>
      </c>
      <c r="AY124" s="22" t="s">
        <v>151</v>
      </c>
      <c r="BE124" s="202">
        <f>IF(N124="základní",J124,0)</f>
        <v>0</v>
      </c>
      <c r="BF124" s="202">
        <f>IF(N124="snížená",J124,0)</f>
        <v>0</v>
      </c>
      <c r="BG124" s="202">
        <f>IF(N124="zákl. přenesená",J124,0)</f>
        <v>0</v>
      </c>
      <c r="BH124" s="202">
        <f>IF(N124="sníž. přenesená",J124,0)</f>
        <v>0</v>
      </c>
      <c r="BI124" s="202">
        <f>IF(N124="nulová",J124,0)</f>
        <v>0</v>
      </c>
      <c r="BJ124" s="22" t="s">
        <v>79</v>
      </c>
      <c r="BK124" s="202">
        <f>ROUND(I124*H124,2)</f>
        <v>0</v>
      </c>
      <c r="BL124" s="22" t="s">
        <v>158</v>
      </c>
      <c r="BM124" s="22" t="s">
        <v>1538</v>
      </c>
    </row>
    <row r="125" spans="2:65" s="1" customFormat="1" ht="40.5">
      <c r="B125" s="39"/>
      <c r="C125" s="61"/>
      <c r="D125" s="208" t="s">
        <v>160</v>
      </c>
      <c r="E125" s="61"/>
      <c r="F125" s="232" t="s">
        <v>1529</v>
      </c>
      <c r="G125" s="61"/>
      <c r="H125" s="61"/>
      <c r="I125" s="161"/>
      <c r="J125" s="61"/>
      <c r="K125" s="61"/>
      <c r="L125" s="59"/>
      <c r="M125" s="205"/>
      <c r="N125" s="40"/>
      <c r="O125" s="40"/>
      <c r="P125" s="40"/>
      <c r="Q125" s="40"/>
      <c r="R125" s="40"/>
      <c r="S125" s="40"/>
      <c r="T125" s="76"/>
      <c r="AT125" s="22" t="s">
        <v>160</v>
      </c>
      <c r="AU125" s="22" t="s">
        <v>81</v>
      </c>
    </row>
    <row r="126" spans="2:65" s="1" customFormat="1" ht="20.45" customHeight="1">
      <c r="B126" s="39"/>
      <c r="C126" s="234" t="s">
        <v>250</v>
      </c>
      <c r="D126" s="234" t="s">
        <v>291</v>
      </c>
      <c r="E126" s="235" t="s">
        <v>1539</v>
      </c>
      <c r="F126" s="236" t="s">
        <v>1540</v>
      </c>
      <c r="G126" s="237" t="s">
        <v>275</v>
      </c>
      <c r="H126" s="238">
        <v>1</v>
      </c>
      <c r="I126" s="239"/>
      <c r="J126" s="240">
        <f>ROUND(I126*H126,2)</f>
        <v>0</v>
      </c>
      <c r="K126" s="236" t="s">
        <v>157</v>
      </c>
      <c r="L126" s="241"/>
      <c r="M126" s="242" t="s">
        <v>21</v>
      </c>
      <c r="N126" s="243" t="s">
        <v>42</v>
      </c>
      <c r="O126" s="40"/>
      <c r="P126" s="200">
        <f>O126*H126</f>
        <v>0</v>
      </c>
      <c r="Q126" s="200">
        <v>4.6000000000000001E-4</v>
      </c>
      <c r="R126" s="200">
        <f>Q126*H126</f>
        <v>4.6000000000000001E-4</v>
      </c>
      <c r="S126" s="200">
        <v>0</v>
      </c>
      <c r="T126" s="201">
        <f>S126*H126</f>
        <v>0</v>
      </c>
      <c r="AR126" s="22" t="s">
        <v>199</v>
      </c>
      <c r="AT126" s="22" t="s">
        <v>291</v>
      </c>
      <c r="AU126" s="22" t="s">
        <v>81</v>
      </c>
      <c r="AY126" s="22" t="s">
        <v>151</v>
      </c>
      <c r="BE126" s="202">
        <f>IF(N126="základní",J126,0)</f>
        <v>0</v>
      </c>
      <c r="BF126" s="202">
        <f>IF(N126="snížená",J126,0)</f>
        <v>0</v>
      </c>
      <c r="BG126" s="202">
        <f>IF(N126="zákl. přenesená",J126,0)</f>
        <v>0</v>
      </c>
      <c r="BH126" s="202">
        <f>IF(N126="sníž. přenesená",J126,0)</f>
        <v>0</v>
      </c>
      <c r="BI126" s="202">
        <f>IF(N126="nulová",J126,0)</f>
        <v>0</v>
      </c>
      <c r="BJ126" s="22" t="s">
        <v>79</v>
      </c>
      <c r="BK126" s="202">
        <f>ROUND(I126*H126,2)</f>
        <v>0</v>
      </c>
      <c r="BL126" s="22" t="s">
        <v>158</v>
      </c>
      <c r="BM126" s="22" t="s">
        <v>1541</v>
      </c>
    </row>
    <row r="127" spans="2:65" s="1" customFormat="1" ht="40.15" customHeight="1">
      <c r="B127" s="39"/>
      <c r="C127" s="191" t="s">
        <v>255</v>
      </c>
      <c r="D127" s="191" t="s">
        <v>153</v>
      </c>
      <c r="E127" s="192" t="s">
        <v>1542</v>
      </c>
      <c r="F127" s="193" t="s">
        <v>1543</v>
      </c>
      <c r="G127" s="194" t="s">
        <v>275</v>
      </c>
      <c r="H127" s="195">
        <v>1</v>
      </c>
      <c r="I127" s="196"/>
      <c r="J127" s="197">
        <f>ROUND(I127*H127,2)</f>
        <v>0</v>
      </c>
      <c r="K127" s="193" t="s">
        <v>157</v>
      </c>
      <c r="L127" s="59"/>
      <c r="M127" s="198" t="s">
        <v>21</v>
      </c>
      <c r="N127" s="199" t="s">
        <v>42</v>
      </c>
      <c r="O127" s="40"/>
      <c r="P127" s="200">
        <f>O127*H127</f>
        <v>0</v>
      </c>
      <c r="Q127" s="200">
        <v>1.0000000000000001E-5</v>
      </c>
      <c r="R127" s="200">
        <f>Q127*H127</f>
        <v>1.0000000000000001E-5</v>
      </c>
      <c r="S127" s="200">
        <v>0</v>
      </c>
      <c r="T127" s="201">
        <f>S127*H127</f>
        <v>0</v>
      </c>
      <c r="AR127" s="22" t="s">
        <v>158</v>
      </c>
      <c r="AT127" s="22" t="s">
        <v>153</v>
      </c>
      <c r="AU127" s="22" t="s">
        <v>81</v>
      </c>
      <c r="AY127" s="22" t="s">
        <v>151</v>
      </c>
      <c r="BE127" s="202">
        <f>IF(N127="základní",J127,0)</f>
        <v>0</v>
      </c>
      <c r="BF127" s="202">
        <f>IF(N127="snížená",J127,0)</f>
        <v>0</v>
      </c>
      <c r="BG127" s="202">
        <f>IF(N127="zákl. přenesená",J127,0)</f>
        <v>0</v>
      </c>
      <c r="BH127" s="202">
        <f>IF(N127="sníž. přenesená",J127,0)</f>
        <v>0</v>
      </c>
      <c r="BI127" s="202">
        <f>IF(N127="nulová",J127,0)</f>
        <v>0</v>
      </c>
      <c r="BJ127" s="22" t="s">
        <v>79</v>
      </c>
      <c r="BK127" s="202">
        <f>ROUND(I127*H127,2)</f>
        <v>0</v>
      </c>
      <c r="BL127" s="22" t="s">
        <v>158</v>
      </c>
      <c r="BM127" s="22" t="s">
        <v>1544</v>
      </c>
    </row>
    <row r="128" spans="2:65" s="1" customFormat="1" ht="40.5">
      <c r="B128" s="39"/>
      <c r="C128" s="61"/>
      <c r="D128" s="208" t="s">
        <v>160</v>
      </c>
      <c r="E128" s="61"/>
      <c r="F128" s="232" t="s">
        <v>1529</v>
      </c>
      <c r="G128" s="61"/>
      <c r="H128" s="61"/>
      <c r="I128" s="161"/>
      <c r="J128" s="61"/>
      <c r="K128" s="61"/>
      <c r="L128" s="59"/>
      <c r="M128" s="205"/>
      <c r="N128" s="40"/>
      <c r="O128" s="40"/>
      <c r="P128" s="40"/>
      <c r="Q128" s="40"/>
      <c r="R128" s="40"/>
      <c r="S128" s="40"/>
      <c r="T128" s="76"/>
      <c r="AT128" s="22" t="s">
        <v>160</v>
      </c>
      <c r="AU128" s="22" t="s">
        <v>81</v>
      </c>
    </row>
    <row r="129" spans="2:65" s="1" customFormat="1" ht="20.45" customHeight="1">
      <c r="B129" s="39"/>
      <c r="C129" s="234" t="s">
        <v>264</v>
      </c>
      <c r="D129" s="234" t="s">
        <v>291</v>
      </c>
      <c r="E129" s="235" t="s">
        <v>1545</v>
      </c>
      <c r="F129" s="236" t="s">
        <v>1546</v>
      </c>
      <c r="G129" s="237" t="s">
        <v>275</v>
      </c>
      <c r="H129" s="238">
        <v>1</v>
      </c>
      <c r="I129" s="239"/>
      <c r="J129" s="240">
        <f>ROUND(I129*H129,2)</f>
        <v>0</v>
      </c>
      <c r="K129" s="236" t="s">
        <v>157</v>
      </c>
      <c r="L129" s="241"/>
      <c r="M129" s="242" t="s">
        <v>21</v>
      </c>
      <c r="N129" s="243" t="s">
        <v>42</v>
      </c>
      <c r="O129" s="40"/>
      <c r="P129" s="200">
        <f>O129*H129</f>
        <v>0</v>
      </c>
      <c r="Q129" s="200">
        <v>1.23E-3</v>
      </c>
      <c r="R129" s="200">
        <f>Q129*H129</f>
        <v>1.23E-3</v>
      </c>
      <c r="S129" s="200">
        <v>0</v>
      </c>
      <c r="T129" s="201">
        <f>S129*H129</f>
        <v>0</v>
      </c>
      <c r="AR129" s="22" t="s">
        <v>199</v>
      </c>
      <c r="AT129" s="22" t="s">
        <v>291</v>
      </c>
      <c r="AU129" s="22" t="s">
        <v>81</v>
      </c>
      <c r="AY129" s="22" t="s">
        <v>151</v>
      </c>
      <c r="BE129" s="202">
        <f>IF(N129="základní",J129,0)</f>
        <v>0</v>
      </c>
      <c r="BF129" s="202">
        <f>IF(N129="snížená",J129,0)</f>
        <v>0</v>
      </c>
      <c r="BG129" s="202">
        <f>IF(N129="zákl. přenesená",J129,0)</f>
        <v>0</v>
      </c>
      <c r="BH129" s="202">
        <f>IF(N129="sníž. přenesená",J129,0)</f>
        <v>0</v>
      </c>
      <c r="BI129" s="202">
        <f>IF(N129="nulová",J129,0)</f>
        <v>0</v>
      </c>
      <c r="BJ129" s="22" t="s">
        <v>79</v>
      </c>
      <c r="BK129" s="202">
        <f>ROUND(I129*H129,2)</f>
        <v>0</v>
      </c>
      <c r="BL129" s="22" t="s">
        <v>158</v>
      </c>
      <c r="BM129" s="22" t="s">
        <v>1547</v>
      </c>
    </row>
    <row r="130" spans="2:65" s="1" customFormat="1" ht="20.45" customHeight="1">
      <c r="B130" s="39"/>
      <c r="C130" s="191" t="s">
        <v>9</v>
      </c>
      <c r="D130" s="191" t="s">
        <v>153</v>
      </c>
      <c r="E130" s="192" t="s">
        <v>1548</v>
      </c>
      <c r="F130" s="193" t="s">
        <v>1549</v>
      </c>
      <c r="G130" s="194" t="s">
        <v>405</v>
      </c>
      <c r="H130" s="195">
        <v>1.5</v>
      </c>
      <c r="I130" s="196"/>
      <c r="J130" s="197">
        <f>ROUND(I130*H130,2)</f>
        <v>0</v>
      </c>
      <c r="K130" s="193" t="s">
        <v>157</v>
      </c>
      <c r="L130" s="59"/>
      <c r="M130" s="198" t="s">
        <v>21</v>
      </c>
      <c r="N130" s="199" t="s">
        <v>42</v>
      </c>
      <c r="O130" s="40"/>
      <c r="P130" s="200">
        <f>O130*H130</f>
        <v>0</v>
      </c>
      <c r="Q130" s="200">
        <v>0</v>
      </c>
      <c r="R130" s="200">
        <f>Q130*H130</f>
        <v>0</v>
      </c>
      <c r="S130" s="200">
        <v>0</v>
      </c>
      <c r="T130" s="201">
        <f>S130*H130</f>
        <v>0</v>
      </c>
      <c r="AR130" s="22" t="s">
        <v>158</v>
      </c>
      <c r="AT130" s="22" t="s">
        <v>153</v>
      </c>
      <c r="AU130" s="22" t="s">
        <v>81</v>
      </c>
      <c r="AY130" s="22" t="s">
        <v>151</v>
      </c>
      <c r="BE130" s="202">
        <f>IF(N130="základní",J130,0)</f>
        <v>0</v>
      </c>
      <c r="BF130" s="202">
        <f>IF(N130="snížená",J130,0)</f>
        <v>0</v>
      </c>
      <c r="BG130" s="202">
        <f>IF(N130="zákl. přenesená",J130,0)</f>
        <v>0</v>
      </c>
      <c r="BH130" s="202">
        <f>IF(N130="sníž. přenesená",J130,0)</f>
        <v>0</v>
      </c>
      <c r="BI130" s="202">
        <f>IF(N130="nulová",J130,0)</f>
        <v>0</v>
      </c>
      <c r="BJ130" s="22" t="s">
        <v>79</v>
      </c>
      <c r="BK130" s="202">
        <f>ROUND(I130*H130,2)</f>
        <v>0</v>
      </c>
      <c r="BL130" s="22" t="s">
        <v>158</v>
      </c>
      <c r="BM130" s="22" t="s">
        <v>1550</v>
      </c>
    </row>
    <row r="131" spans="2:65" s="1" customFormat="1" ht="108">
      <c r="B131" s="39"/>
      <c r="C131" s="61"/>
      <c r="D131" s="203" t="s">
        <v>160</v>
      </c>
      <c r="E131" s="61"/>
      <c r="F131" s="204" t="s">
        <v>1551</v>
      </c>
      <c r="G131" s="61"/>
      <c r="H131" s="61"/>
      <c r="I131" s="161"/>
      <c r="J131" s="61"/>
      <c r="K131" s="61"/>
      <c r="L131" s="59"/>
      <c r="M131" s="205"/>
      <c r="N131" s="40"/>
      <c r="O131" s="40"/>
      <c r="P131" s="40"/>
      <c r="Q131" s="40"/>
      <c r="R131" s="40"/>
      <c r="S131" s="40"/>
      <c r="T131" s="76"/>
      <c r="AT131" s="22" t="s">
        <v>160</v>
      </c>
      <c r="AU131" s="22" t="s">
        <v>81</v>
      </c>
    </row>
    <row r="132" spans="2:65" s="10" customFormat="1" ht="29.85" customHeight="1">
      <c r="B132" s="174"/>
      <c r="C132" s="175"/>
      <c r="D132" s="188" t="s">
        <v>70</v>
      </c>
      <c r="E132" s="189" t="s">
        <v>205</v>
      </c>
      <c r="F132" s="189" t="s">
        <v>465</v>
      </c>
      <c r="G132" s="175"/>
      <c r="H132" s="175"/>
      <c r="I132" s="178"/>
      <c r="J132" s="190">
        <f>BK132</f>
        <v>0</v>
      </c>
      <c r="K132" s="175"/>
      <c r="L132" s="180"/>
      <c r="M132" s="181"/>
      <c r="N132" s="182"/>
      <c r="O132" s="182"/>
      <c r="P132" s="183">
        <f>SUM(P133:P141)</f>
        <v>0</v>
      </c>
      <c r="Q132" s="182"/>
      <c r="R132" s="183">
        <f>SUM(R133:R141)</f>
        <v>1.5926500000000001</v>
      </c>
      <c r="S132" s="182"/>
      <c r="T132" s="184">
        <f>SUM(T133:T141)</f>
        <v>0</v>
      </c>
      <c r="AR132" s="185" t="s">
        <v>79</v>
      </c>
      <c r="AT132" s="186" t="s">
        <v>70</v>
      </c>
      <c r="AU132" s="186" t="s">
        <v>79</v>
      </c>
      <c r="AY132" s="185" t="s">
        <v>151</v>
      </c>
      <c r="BK132" s="187">
        <f>SUM(BK133:BK141)</f>
        <v>0</v>
      </c>
    </row>
    <row r="133" spans="2:65" s="1" customFormat="1" ht="28.9" customHeight="1">
      <c r="B133" s="39"/>
      <c r="C133" s="191" t="s">
        <v>278</v>
      </c>
      <c r="D133" s="191" t="s">
        <v>153</v>
      </c>
      <c r="E133" s="192" t="s">
        <v>1552</v>
      </c>
      <c r="F133" s="193" t="s">
        <v>1553</v>
      </c>
      <c r="G133" s="194" t="s">
        <v>405</v>
      </c>
      <c r="H133" s="195">
        <v>5</v>
      </c>
      <c r="I133" s="196"/>
      <c r="J133" s="197">
        <f>ROUND(I133*H133,2)</f>
        <v>0</v>
      </c>
      <c r="K133" s="193" t="s">
        <v>157</v>
      </c>
      <c r="L133" s="59"/>
      <c r="M133" s="198" t="s">
        <v>21</v>
      </c>
      <c r="N133" s="199" t="s">
        <v>42</v>
      </c>
      <c r="O133" s="40"/>
      <c r="P133" s="200">
        <f>O133*H133</f>
        <v>0</v>
      </c>
      <c r="Q133" s="200">
        <v>0.29221000000000003</v>
      </c>
      <c r="R133" s="200">
        <f>Q133*H133</f>
        <v>1.4610500000000002</v>
      </c>
      <c r="S133" s="200">
        <v>0</v>
      </c>
      <c r="T133" s="201">
        <f>S133*H133</f>
        <v>0</v>
      </c>
      <c r="AR133" s="22" t="s">
        <v>158</v>
      </c>
      <c r="AT133" s="22" t="s">
        <v>153</v>
      </c>
      <c r="AU133" s="22" t="s">
        <v>81</v>
      </c>
      <c r="AY133" s="22" t="s">
        <v>151</v>
      </c>
      <c r="BE133" s="202">
        <f>IF(N133="základní",J133,0)</f>
        <v>0</v>
      </c>
      <c r="BF133" s="202">
        <f>IF(N133="snížená",J133,0)</f>
        <v>0</v>
      </c>
      <c r="BG133" s="202">
        <f>IF(N133="zákl. přenesená",J133,0)</f>
        <v>0</v>
      </c>
      <c r="BH133" s="202">
        <f>IF(N133="sníž. přenesená",J133,0)</f>
        <v>0</v>
      </c>
      <c r="BI133" s="202">
        <f>IF(N133="nulová",J133,0)</f>
        <v>0</v>
      </c>
      <c r="BJ133" s="22" t="s">
        <v>79</v>
      </c>
      <c r="BK133" s="202">
        <f>ROUND(I133*H133,2)</f>
        <v>0</v>
      </c>
      <c r="BL133" s="22" t="s">
        <v>158</v>
      </c>
      <c r="BM133" s="22" t="s">
        <v>1554</v>
      </c>
    </row>
    <row r="134" spans="2:65" s="1" customFormat="1" ht="54">
      <c r="B134" s="39"/>
      <c r="C134" s="61"/>
      <c r="D134" s="208" t="s">
        <v>160</v>
      </c>
      <c r="E134" s="61"/>
      <c r="F134" s="232" t="s">
        <v>1555</v>
      </c>
      <c r="G134" s="61"/>
      <c r="H134" s="61"/>
      <c r="I134" s="161"/>
      <c r="J134" s="61"/>
      <c r="K134" s="61"/>
      <c r="L134" s="59"/>
      <c r="M134" s="205"/>
      <c r="N134" s="40"/>
      <c r="O134" s="40"/>
      <c r="P134" s="40"/>
      <c r="Q134" s="40"/>
      <c r="R134" s="40"/>
      <c r="S134" s="40"/>
      <c r="T134" s="76"/>
      <c r="AT134" s="22" t="s">
        <v>160</v>
      </c>
      <c r="AU134" s="22" t="s">
        <v>81</v>
      </c>
    </row>
    <row r="135" spans="2:65" s="1" customFormat="1" ht="28.9" customHeight="1">
      <c r="B135" s="39"/>
      <c r="C135" s="234" t="s">
        <v>284</v>
      </c>
      <c r="D135" s="234" t="s">
        <v>291</v>
      </c>
      <c r="E135" s="235" t="s">
        <v>1556</v>
      </c>
      <c r="F135" s="236" t="s">
        <v>1557</v>
      </c>
      <c r="G135" s="237" t="s">
        <v>275</v>
      </c>
      <c r="H135" s="238">
        <v>5</v>
      </c>
      <c r="I135" s="239"/>
      <c r="J135" s="240">
        <f>ROUND(I135*H135,2)</f>
        <v>0</v>
      </c>
      <c r="K135" s="236" t="s">
        <v>157</v>
      </c>
      <c r="L135" s="241"/>
      <c r="M135" s="242" t="s">
        <v>21</v>
      </c>
      <c r="N135" s="243" t="s">
        <v>42</v>
      </c>
      <c r="O135" s="40"/>
      <c r="P135" s="200">
        <f>O135*H135</f>
        <v>0</v>
      </c>
      <c r="Q135" s="200">
        <v>1.5599999999999999E-2</v>
      </c>
      <c r="R135" s="200">
        <f>Q135*H135</f>
        <v>7.8E-2</v>
      </c>
      <c r="S135" s="200">
        <v>0</v>
      </c>
      <c r="T135" s="201">
        <f>S135*H135</f>
        <v>0</v>
      </c>
      <c r="AR135" s="22" t="s">
        <v>199</v>
      </c>
      <c r="AT135" s="22" t="s">
        <v>291</v>
      </c>
      <c r="AU135" s="22" t="s">
        <v>81</v>
      </c>
      <c r="AY135" s="22" t="s">
        <v>151</v>
      </c>
      <c r="BE135" s="202">
        <f>IF(N135="základní",J135,0)</f>
        <v>0</v>
      </c>
      <c r="BF135" s="202">
        <f>IF(N135="snížená",J135,0)</f>
        <v>0</v>
      </c>
      <c r="BG135" s="202">
        <f>IF(N135="zákl. přenesená",J135,0)</f>
        <v>0</v>
      </c>
      <c r="BH135" s="202">
        <f>IF(N135="sníž. přenesená",J135,0)</f>
        <v>0</v>
      </c>
      <c r="BI135" s="202">
        <f>IF(N135="nulová",J135,0)</f>
        <v>0</v>
      </c>
      <c r="BJ135" s="22" t="s">
        <v>79</v>
      </c>
      <c r="BK135" s="202">
        <f>ROUND(I135*H135,2)</f>
        <v>0</v>
      </c>
      <c r="BL135" s="22" t="s">
        <v>158</v>
      </c>
      <c r="BM135" s="22" t="s">
        <v>1558</v>
      </c>
    </row>
    <row r="136" spans="2:65" s="1" customFormat="1" ht="28.9" customHeight="1">
      <c r="B136" s="39"/>
      <c r="C136" s="234" t="s">
        <v>290</v>
      </c>
      <c r="D136" s="234" t="s">
        <v>291</v>
      </c>
      <c r="E136" s="235" t="s">
        <v>1559</v>
      </c>
      <c r="F136" s="236" t="s">
        <v>1560</v>
      </c>
      <c r="G136" s="237" t="s">
        <v>275</v>
      </c>
      <c r="H136" s="238">
        <v>10</v>
      </c>
      <c r="I136" s="239"/>
      <c r="J136" s="240">
        <f>ROUND(I136*H136,2)</f>
        <v>0</v>
      </c>
      <c r="K136" s="236" t="s">
        <v>157</v>
      </c>
      <c r="L136" s="241"/>
      <c r="M136" s="242" t="s">
        <v>21</v>
      </c>
      <c r="N136" s="243" t="s">
        <v>42</v>
      </c>
      <c r="O136" s="40"/>
      <c r="P136" s="200">
        <f>O136*H136</f>
        <v>0</v>
      </c>
      <c r="Q136" s="200">
        <v>2.8999999999999998E-3</v>
      </c>
      <c r="R136" s="200">
        <f>Q136*H136</f>
        <v>2.8999999999999998E-2</v>
      </c>
      <c r="S136" s="200">
        <v>0</v>
      </c>
      <c r="T136" s="201">
        <f>S136*H136</f>
        <v>0</v>
      </c>
      <c r="AR136" s="22" t="s">
        <v>199</v>
      </c>
      <c r="AT136" s="22" t="s">
        <v>291</v>
      </c>
      <c r="AU136" s="22" t="s">
        <v>81</v>
      </c>
      <c r="AY136" s="22" t="s">
        <v>151</v>
      </c>
      <c r="BE136" s="202">
        <f>IF(N136="základní",J136,0)</f>
        <v>0</v>
      </c>
      <c r="BF136" s="202">
        <f>IF(N136="snížená",J136,0)</f>
        <v>0</v>
      </c>
      <c r="BG136" s="202">
        <f>IF(N136="zákl. přenesená",J136,0)</f>
        <v>0</v>
      </c>
      <c r="BH136" s="202">
        <f>IF(N136="sníž. přenesená",J136,0)</f>
        <v>0</v>
      </c>
      <c r="BI136" s="202">
        <f>IF(N136="nulová",J136,0)</f>
        <v>0</v>
      </c>
      <c r="BJ136" s="22" t="s">
        <v>79</v>
      </c>
      <c r="BK136" s="202">
        <f>ROUND(I136*H136,2)</f>
        <v>0</v>
      </c>
      <c r="BL136" s="22" t="s">
        <v>158</v>
      </c>
      <c r="BM136" s="22" t="s">
        <v>1561</v>
      </c>
    </row>
    <row r="137" spans="2:65" s="11" customFormat="1">
      <c r="B137" s="206"/>
      <c r="C137" s="207"/>
      <c r="D137" s="208" t="s">
        <v>162</v>
      </c>
      <c r="E137" s="209" t="s">
        <v>21</v>
      </c>
      <c r="F137" s="210" t="s">
        <v>1562</v>
      </c>
      <c r="G137" s="207"/>
      <c r="H137" s="211">
        <v>10</v>
      </c>
      <c r="I137" s="212"/>
      <c r="J137" s="207"/>
      <c r="K137" s="207"/>
      <c r="L137" s="213"/>
      <c r="M137" s="214"/>
      <c r="N137" s="215"/>
      <c r="O137" s="215"/>
      <c r="P137" s="215"/>
      <c r="Q137" s="215"/>
      <c r="R137" s="215"/>
      <c r="S137" s="215"/>
      <c r="T137" s="216"/>
      <c r="AT137" s="217" t="s">
        <v>162</v>
      </c>
      <c r="AU137" s="217" t="s">
        <v>81</v>
      </c>
      <c r="AV137" s="11" t="s">
        <v>81</v>
      </c>
      <c r="AW137" s="11" t="s">
        <v>35</v>
      </c>
      <c r="AX137" s="11" t="s">
        <v>79</v>
      </c>
      <c r="AY137" s="217" t="s">
        <v>151</v>
      </c>
    </row>
    <row r="138" spans="2:65" s="1" customFormat="1" ht="28.9" customHeight="1">
      <c r="B138" s="39"/>
      <c r="C138" s="234" t="s">
        <v>295</v>
      </c>
      <c r="D138" s="234" t="s">
        <v>291</v>
      </c>
      <c r="E138" s="235" t="s">
        <v>1563</v>
      </c>
      <c r="F138" s="236" t="s">
        <v>1564</v>
      </c>
      <c r="G138" s="237" t="s">
        <v>275</v>
      </c>
      <c r="H138" s="238">
        <v>1</v>
      </c>
      <c r="I138" s="239"/>
      <c r="J138" s="240">
        <f>ROUND(I138*H138,2)</f>
        <v>0</v>
      </c>
      <c r="K138" s="236" t="s">
        <v>157</v>
      </c>
      <c r="L138" s="241"/>
      <c r="M138" s="242" t="s">
        <v>21</v>
      </c>
      <c r="N138" s="243" t="s">
        <v>42</v>
      </c>
      <c r="O138" s="40"/>
      <c r="P138" s="200">
        <f>O138*H138</f>
        <v>0</v>
      </c>
      <c r="Q138" s="200">
        <v>2.1899999999999999E-2</v>
      </c>
      <c r="R138" s="200">
        <f>Q138*H138</f>
        <v>2.1899999999999999E-2</v>
      </c>
      <c r="S138" s="200">
        <v>0</v>
      </c>
      <c r="T138" s="201">
        <f>S138*H138</f>
        <v>0</v>
      </c>
      <c r="AR138" s="22" t="s">
        <v>199</v>
      </c>
      <c r="AT138" s="22" t="s">
        <v>291</v>
      </c>
      <c r="AU138" s="22" t="s">
        <v>81</v>
      </c>
      <c r="AY138" s="22" t="s">
        <v>151</v>
      </c>
      <c r="BE138" s="202">
        <f>IF(N138="základní",J138,0)</f>
        <v>0</v>
      </c>
      <c r="BF138" s="202">
        <f>IF(N138="snížená",J138,0)</f>
        <v>0</v>
      </c>
      <c r="BG138" s="202">
        <f>IF(N138="zákl. přenesená",J138,0)</f>
        <v>0</v>
      </c>
      <c r="BH138" s="202">
        <f>IF(N138="sníž. přenesená",J138,0)</f>
        <v>0</v>
      </c>
      <c r="BI138" s="202">
        <f>IF(N138="nulová",J138,0)</f>
        <v>0</v>
      </c>
      <c r="BJ138" s="22" t="s">
        <v>79</v>
      </c>
      <c r="BK138" s="202">
        <f>ROUND(I138*H138,2)</f>
        <v>0</v>
      </c>
      <c r="BL138" s="22" t="s">
        <v>158</v>
      </c>
      <c r="BM138" s="22" t="s">
        <v>1565</v>
      </c>
    </row>
    <row r="139" spans="2:65" s="1" customFormat="1" ht="28.9" customHeight="1">
      <c r="B139" s="39"/>
      <c r="C139" s="234" t="s">
        <v>299</v>
      </c>
      <c r="D139" s="234" t="s">
        <v>291</v>
      </c>
      <c r="E139" s="235" t="s">
        <v>1566</v>
      </c>
      <c r="F139" s="236" t="s">
        <v>1567</v>
      </c>
      <c r="G139" s="237" t="s">
        <v>275</v>
      </c>
      <c r="H139" s="238">
        <v>2</v>
      </c>
      <c r="I139" s="239"/>
      <c r="J139" s="240">
        <f>ROUND(I139*H139,2)</f>
        <v>0</v>
      </c>
      <c r="K139" s="236" t="s">
        <v>157</v>
      </c>
      <c r="L139" s="241"/>
      <c r="M139" s="242" t="s">
        <v>21</v>
      </c>
      <c r="N139" s="243" t="s">
        <v>42</v>
      </c>
      <c r="O139" s="40"/>
      <c r="P139" s="200">
        <f>O139*H139</f>
        <v>0</v>
      </c>
      <c r="Q139" s="200">
        <v>1.3500000000000001E-3</v>
      </c>
      <c r="R139" s="200">
        <f>Q139*H139</f>
        <v>2.7000000000000001E-3</v>
      </c>
      <c r="S139" s="200">
        <v>0</v>
      </c>
      <c r="T139" s="201">
        <f>S139*H139</f>
        <v>0</v>
      </c>
      <c r="AR139" s="22" t="s">
        <v>199</v>
      </c>
      <c r="AT139" s="22" t="s">
        <v>291</v>
      </c>
      <c r="AU139" s="22" t="s">
        <v>81</v>
      </c>
      <c r="AY139" s="22" t="s">
        <v>151</v>
      </c>
      <c r="BE139" s="202">
        <f>IF(N139="základní",J139,0)</f>
        <v>0</v>
      </c>
      <c r="BF139" s="202">
        <f>IF(N139="snížená",J139,0)</f>
        <v>0</v>
      </c>
      <c r="BG139" s="202">
        <f>IF(N139="zákl. přenesená",J139,0)</f>
        <v>0</v>
      </c>
      <c r="BH139" s="202">
        <f>IF(N139="sníž. přenesená",J139,0)</f>
        <v>0</v>
      </c>
      <c r="BI139" s="202">
        <f>IF(N139="nulová",J139,0)</f>
        <v>0</v>
      </c>
      <c r="BJ139" s="22" t="s">
        <v>79</v>
      </c>
      <c r="BK139" s="202">
        <f>ROUND(I139*H139,2)</f>
        <v>0</v>
      </c>
      <c r="BL139" s="22" t="s">
        <v>158</v>
      </c>
      <c r="BM139" s="22" t="s">
        <v>1568</v>
      </c>
    </row>
    <row r="140" spans="2:65" s="1" customFormat="1" ht="51.6" customHeight="1">
      <c r="B140" s="39"/>
      <c r="C140" s="191" t="s">
        <v>305</v>
      </c>
      <c r="D140" s="191" t="s">
        <v>153</v>
      </c>
      <c r="E140" s="192" t="s">
        <v>1569</v>
      </c>
      <c r="F140" s="193" t="s">
        <v>1570</v>
      </c>
      <c r="G140" s="194" t="s">
        <v>224</v>
      </c>
      <c r="H140" s="195">
        <v>1</v>
      </c>
      <c r="I140" s="196"/>
      <c r="J140" s="197">
        <f>ROUND(I140*H140,2)</f>
        <v>0</v>
      </c>
      <c r="K140" s="193" t="s">
        <v>157</v>
      </c>
      <c r="L140" s="59"/>
      <c r="M140" s="198" t="s">
        <v>21</v>
      </c>
      <c r="N140" s="199" t="s">
        <v>42</v>
      </c>
      <c r="O140" s="40"/>
      <c r="P140" s="200">
        <f>O140*H140</f>
        <v>0</v>
      </c>
      <c r="Q140" s="200">
        <v>0</v>
      </c>
      <c r="R140" s="200">
        <f>Q140*H140</f>
        <v>0</v>
      </c>
      <c r="S140" s="200">
        <v>0</v>
      </c>
      <c r="T140" s="201">
        <f>S140*H140</f>
        <v>0</v>
      </c>
      <c r="AR140" s="22" t="s">
        <v>158</v>
      </c>
      <c r="AT140" s="22" t="s">
        <v>153</v>
      </c>
      <c r="AU140" s="22" t="s">
        <v>81</v>
      </c>
      <c r="AY140" s="22" t="s">
        <v>151</v>
      </c>
      <c r="BE140" s="202">
        <f>IF(N140="základní",J140,0)</f>
        <v>0</v>
      </c>
      <c r="BF140" s="202">
        <f>IF(N140="snížená",J140,0)</f>
        <v>0</v>
      </c>
      <c r="BG140" s="202">
        <f>IF(N140="zákl. přenesená",J140,0)</f>
        <v>0</v>
      </c>
      <c r="BH140" s="202">
        <f>IF(N140="sníž. přenesená",J140,0)</f>
        <v>0</v>
      </c>
      <c r="BI140" s="202">
        <f>IF(N140="nulová",J140,0)</f>
        <v>0</v>
      </c>
      <c r="BJ140" s="22" t="s">
        <v>79</v>
      </c>
      <c r="BK140" s="202">
        <f>ROUND(I140*H140,2)</f>
        <v>0</v>
      </c>
      <c r="BL140" s="22" t="s">
        <v>158</v>
      </c>
      <c r="BM140" s="22" t="s">
        <v>1571</v>
      </c>
    </row>
    <row r="141" spans="2:65" s="1" customFormat="1" ht="94.5">
      <c r="B141" s="39"/>
      <c r="C141" s="61"/>
      <c r="D141" s="203" t="s">
        <v>160</v>
      </c>
      <c r="E141" s="61"/>
      <c r="F141" s="204" t="s">
        <v>1572</v>
      </c>
      <c r="G141" s="61"/>
      <c r="H141" s="61"/>
      <c r="I141" s="161"/>
      <c r="J141" s="61"/>
      <c r="K141" s="61"/>
      <c r="L141" s="59"/>
      <c r="M141" s="205"/>
      <c r="N141" s="40"/>
      <c r="O141" s="40"/>
      <c r="P141" s="40"/>
      <c r="Q141" s="40"/>
      <c r="R141" s="40"/>
      <c r="S141" s="40"/>
      <c r="T141" s="76"/>
      <c r="AT141" s="22" t="s">
        <v>160</v>
      </c>
      <c r="AU141" s="22" t="s">
        <v>81</v>
      </c>
    </row>
    <row r="142" spans="2:65" s="10" customFormat="1" ht="29.85" customHeight="1">
      <c r="B142" s="174"/>
      <c r="C142" s="175"/>
      <c r="D142" s="188" t="s">
        <v>70</v>
      </c>
      <c r="E142" s="189" t="s">
        <v>660</v>
      </c>
      <c r="F142" s="189" t="s">
        <v>661</v>
      </c>
      <c r="G142" s="175"/>
      <c r="H142" s="175"/>
      <c r="I142" s="178"/>
      <c r="J142" s="190">
        <f>BK142</f>
        <v>0</v>
      </c>
      <c r="K142" s="175"/>
      <c r="L142" s="180"/>
      <c r="M142" s="181"/>
      <c r="N142" s="182"/>
      <c r="O142" s="182"/>
      <c r="P142" s="183">
        <f>SUM(P143:P144)</f>
        <v>0</v>
      </c>
      <c r="Q142" s="182"/>
      <c r="R142" s="183">
        <f>SUM(R143:R144)</f>
        <v>0</v>
      </c>
      <c r="S142" s="182"/>
      <c r="T142" s="184">
        <f>SUM(T143:T144)</f>
        <v>0</v>
      </c>
      <c r="AR142" s="185" t="s">
        <v>79</v>
      </c>
      <c r="AT142" s="186" t="s">
        <v>70</v>
      </c>
      <c r="AU142" s="186" t="s">
        <v>79</v>
      </c>
      <c r="AY142" s="185" t="s">
        <v>151</v>
      </c>
      <c r="BK142" s="187">
        <f>SUM(BK143:BK144)</f>
        <v>0</v>
      </c>
    </row>
    <row r="143" spans="2:65" s="1" customFormat="1" ht="40.15" customHeight="1">
      <c r="B143" s="39"/>
      <c r="C143" s="191" t="s">
        <v>310</v>
      </c>
      <c r="D143" s="191" t="s">
        <v>153</v>
      </c>
      <c r="E143" s="192" t="s">
        <v>1573</v>
      </c>
      <c r="F143" s="193" t="s">
        <v>1574</v>
      </c>
      <c r="G143" s="194" t="s">
        <v>190</v>
      </c>
      <c r="H143" s="195">
        <v>2.6459999999999999</v>
      </c>
      <c r="I143" s="196"/>
      <c r="J143" s="197">
        <f>ROUND(I143*H143,2)</f>
        <v>0</v>
      </c>
      <c r="K143" s="193" t="s">
        <v>157</v>
      </c>
      <c r="L143" s="59"/>
      <c r="M143" s="198" t="s">
        <v>21</v>
      </c>
      <c r="N143" s="199" t="s">
        <v>42</v>
      </c>
      <c r="O143" s="40"/>
      <c r="P143" s="200">
        <f>O143*H143</f>
        <v>0</v>
      </c>
      <c r="Q143" s="200">
        <v>0</v>
      </c>
      <c r="R143" s="200">
        <f>Q143*H143</f>
        <v>0</v>
      </c>
      <c r="S143" s="200">
        <v>0</v>
      </c>
      <c r="T143" s="201">
        <f>S143*H143</f>
        <v>0</v>
      </c>
      <c r="AR143" s="22" t="s">
        <v>158</v>
      </c>
      <c r="AT143" s="22" t="s">
        <v>153</v>
      </c>
      <c r="AU143" s="22" t="s">
        <v>81</v>
      </c>
      <c r="AY143" s="22" t="s">
        <v>151</v>
      </c>
      <c r="BE143" s="202">
        <f>IF(N143="základní",J143,0)</f>
        <v>0</v>
      </c>
      <c r="BF143" s="202">
        <f>IF(N143="snížená",J143,0)</f>
        <v>0</v>
      </c>
      <c r="BG143" s="202">
        <f>IF(N143="zákl. přenesená",J143,0)</f>
        <v>0</v>
      </c>
      <c r="BH143" s="202">
        <f>IF(N143="sníž. přenesená",J143,0)</f>
        <v>0</v>
      </c>
      <c r="BI143" s="202">
        <f>IF(N143="nulová",J143,0)</f>
        <v>0</v>
      </c>
      <c r="BJ143" s="22" t="s">
        <v>79</v>
      </c>
      <c r="BK143" s="202">
        <f>ROUND(I143*H143,2)</f>
        <v>0</v>
      </c>
      <c r="BL143" s="22" t="s">
        <v>158</v>
      </c>
      <c r="BM143" s="22" t="s">
        <v>1575</v>
      </c>
    </row>
    <row r="144" spans="2:65" s="1" customFormat="1" ht="54">
      <c r="B144" s="39"/>
      <c r="C144" s="61"/>
      <c r="D144" s="203" t="s">
        <v>160</v>
      </c>
      <c r="E144" s="61"/>
      <c r="F144" s="204" t="s">
        <v>1576</v>
      </c>
      <c r="G144" s="61"/>
      <c r="H144" s="61"/>
      <c r="I144" s="161"/>
      <c r="J144" s="61"/>
      <c r="K144" s="61"/>
      <c r="L144" s="59"/>
      <c r="M144" s="254"/>
      <c r="N144" s="248"/>
      <c r="O144" s="248"/>
      <c r="P144" s="248"/>
      <c r="Q144" s="248"/>
      <c r="R144" s="248"/>
      <c r="S144" s="248"/>
      <c r="T144" s="255"/>
      <c r="AT144" s="22" t="s">
        <v>160</v>
      </c>
      <c r="AU144" s="22" t="s">
        <v>81</v>
      </c>
    </row>
    <row r="145" spans="2:12" s="1" customFormat="1" ht="6.95" customHeight="1">
      <c r="B145" s="54"/>
      <c r="C145" s="55"/>
      <c r="D145" s="55"/>
      <c r="E145" s="55"/>
      <c r="F145" s="55"/>
      <c r="G145" s="55"/>
      <c r="H145" s="55"/>
      <c r="I145" s="137"/>
      <c r="J145" s="55"/>
      <c r="K145" s="55"/>
      <c r="L145" s="59"/>
    </row>
  </sheetData>
  <sheetProtection algorithmName="SHA-512" hashValue="ugOsLxVHN8kEhGuSssG3YoXJj6YAGaz4t4hJBY3LTi+6kvWdGE0yP7Vnw6ro5sBRrzgry+fuZOPe6xEz4KoCvw==" saltValue="ZyDLuPpw/G/Au4JON2EssQ==" spinCount="100000" sheet="1" objects="1" scenarios="1" formatCells="0" formatColumns="0" formatRows="0" sort="0" autoFilter="0"/>
  <autoFilter ref="C82:K144"/>
  <mergeCells count="9">
    <mergeCell ref="E73:H73"/>
    <mergeCell ref="E75:H75"/>
    <mergeCell ref="G1:H1"/>
    <mergeCell ref="L2:V2"/>
    <mergeCell ref="E7:H7"/>
    <mergeCell ref="E9:H9"/>
    <mergeCell ref="E24:H24"/>
    <mergeCell ref="E45:H45"/>
    <mergeCell ref="E47:H47"/>
  </mergeCells>
  <hyperlinks>
    <hyperlink ref="F1:G1" location="C2" display="1) Krycí list soupisu"/>
    <hyperlink ref="G1:H1" location="C54" display="2) Rekapitulace"/>
    <hyperlink ref="J1" location="C82"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r:id="rId1"/>
  <headerFooter>
    <oddFooter>&amp;CStrana &amp;P z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93"/>
  <sheetViews>
    <sheetView showGridLines="0" workbookViewId="0">
      <pane ySplit="1" topLeftCell="A2" activePane="bottomLeft" state="frozen"/>
      <selection pane="bottomLeft"/>
    </sheetView>
  </sheetViews>
  <sheetFormatPr defaultRowHeight="13.5"/>
  <cols>
    <col min="1" max="1" width="7.1640625" customWidth="1"/>
    <col min="2" max="2" width="1.5" customWidth="1"/>
    <col min="3" max="3" width="3.5" customWidth="1"/>
    <col min="4" max="4" width="3.6640625" customWidth="1"/>
    <col min="5" max="5" width="14.6640625" customWidth="1"/>
    <col min="6" max="6" width="64.33203125" customWidth="1"/>
    <col min="7" max="7" width="7.5" customWidth="1"/>
    <col min="8" max="8" width="9.5" customWidth="1"/>
    <col min="9" max="9" width="10.83203125" style="109" customWidth="1"/>
    <col min="10" max="10" width="20.1640625" customWidth="1"/>
    <col min="11" max="11" width="13.33203125" customWidth="1"/>
    <col min="13" max="18" width="9.1640625" hidden="1"/>
    <col min="19" max="19" width="7" hidden="1" customWidth="1"/>
    <col min="20" max="20" width="25.5" hidden="1" customWidth="1"/>
    <col min="21" max="21" width="14" hidden="1" customWidth="1"/>
    <col min="22" max="22" width="10.5" customWidth="1"/>
    <col min="23" max="23" width="14" customWidth="1"/>
    <col min="24" max="24" width="10.5" customWidth="1"/>
    <col min="25" max="25" width="12.83203125" customWidth="1"/>
    <col min="26" max="26" width="9.5" customWidth="1"/>
    <col min="27" max="27" width="12.83203125" customWidth="1"/>
    <col min="28" max="28" width="14" customWidth="1"/>
    <col min="29" max="29" width="9.5" customWidth="1"/>
    <col min="30" max="30" width="12.83203125" customWidth="1"/>
    <col min="31" max="31" width="14" customWidth="1"/>
    <col min="44" max="65" width="9.1640625" hidden="1"/>
  </cols>
  <sheetData>
    <row r="1" spans="1:70" ht="21.75" customHeight="1">
      <c r="A1" s="19"/>
      <c r="B1" s="110"/>
      <c r="C1" s="110"/>
      <c r="D1" s="111" t="s">
        <v>1</v>
      </c>
      <c r="E1" s="110"/>
      <c r="F1" s="112" t="s">
        <v>97</v>
      </c>
      <c r="G1" s="376" t="s">
        <v>98</v>
      </c>
      <c r="H1" s="376"/>
      <c r="I1" s="113"/>
      <c r="J1" s="112" t="s">
        <v>99</v>
      </c>
      <c r="K1" s="111" t="s">
        <v>100</v>
      </c>
      <c r="L1" s="112" t="s">
        <v>101</v>
      </c>
      <c r="M1" s="112"/>
      <c r="N1" s="112"/>
      <c r="O1" s="112"/>
      <c r="P1" s="112"/>
      <c r="Q1" s="112"/>
      <c r="R1" s="112"/>
      <c r="S1" s="112"/>
      <c r="T1" s="112"/>
      <c r="U1" s="18"/>
      <c r="V1" s="18"/>
      <c r="W1" s="19"/>
      <c r="X1" s="19"/>
      <c r="Y1" s="19"/>
      <c r="Z1" s="19"/>
      <c r="AA1" s="19"/>
      <c r="AB1" s="19"/>
      <c r="AC1" s="19"/>
      <c r="AD1" s="19"/>
      <c r="AE1" s="19"/>
      <c r="AF1" s="19"/>
      <c r="AG1" s="19"/>
      <c r="AH1" s="19"/>
      <c r="AI1" s="19"/>
      <c r="AJ1" s="19"/>
      <c r="AK1" s="19"/>
      <c r="AL1" s="19"/>
      <c r="AM1" s="19"/>
      <c r="AN1" s="19"/>
      <c r="AO1" s="19"/>
      <c r="AP1" s="19"/>
      <c r="AQ1" s="19"/>
      <c r="AR1" s="19"/>
      <c r="AS1" s="19"/>
      <c r="AT1" s="19"/>
      <c r="AU1" s="19"/>
      <c r="AV1" s="19"/>
      <c r="AW1" s="19"/>
      <c r="AX1" s="19"/>
      <c r="AY1" s="19"/>
      <c r="AZ1" s="19"/>
      <c r="BA1" s="19"/>
      <c r="BB1" s="19"/>
      <c r="BC1" s="19"/>
      <c r="BD1" s="19"/>
      <c r="BE1" s="19"/>
      <c r="BF1" s="19"/>
      <c r="BG1" s="19"/>
      <c r="BH1" s="19"/>
      <c r="BI1" s="19"/>
      <c r="BJ1" s="19"/>
      <c r="BK1" s="19"/>
      <c r="BL1" s="19"/>
      <c r="BM1" s="19"/>
      <c r="BN1" s="19"/>
      <c r="BO1" s="19"/>
      <c r="BP1" s="19"/>
      <c r="BQ1" s="19"/>
      <c r="BR1" s="19"/>
    </row>
    <row r="2" spans="1:70" ht="36.950000000000003" customHeight="1">
      <c r="L2" s="337"/>
      <c r="M2" s="337"/>
      <c r="N2" s="337"/>
      <c r="O2" s="337"/>
      <c r="P2" s="337"/>
      <c r="Q2" s="337"/>
      <c r="R2" s="337"/>
      <c r="S2" s="337"/>
      <c r="T2" s="337"/>
      <c r="U2" s="337"/>
      <c r="V2" s="337"/>
      <c r="AT2" s="22" t="s">
        <v>96</v>
      </c>
    </row>
    <row r="3" spans="1:70" ht="6.95" customHeight="1">
      <c r="B3" s="23"/>
      <c r="C3" s="24"/>
      <c r="D3" s="24"/>
      <c r="E3" s="24"/>
      <c r="F3" s="24"/>
      <c r="G3" s="24"/>
      <c r="H3" s="24"/>
      <c r="I3" s="114"/>
      <c r="J3" s="24"/>
      <c r="K3" s="25"/>
      <c r="AT3" s="22" t="s">
        <v>81</v>
      </c>
    </row>
    <row r="4" spans="1:70" ht="36.950000000000003" customHeight="1">
      <c r="B4" s="26"/>
      <c r="C4" s="27"/>
      <c r="D4" s="28" t="s">
        <v>102</v>
      </c>
      <c r="E4" s="27"/>
      <c r="F4" s="27"/>
      <c r="G4" s="27"/>
      <c r="H4" s="27"/>
      <c r="I4" s="115"/>
      <c r="J4" s="27"/>
      <c r="K4" s="29"/>
      <c r="M4" s="30" t="s">
        <v>12</v>
      </c>
      <c r="AT4" s="22" t="s">
        <v>6</v>
      </c>
    </row>
    <row r="5" spans="1:70" ht="6.95" customHeight="1">
      <c r="B5" s="26"/>
      <c r="C5" s="27"/>
      <c r="D5" s="27"/>
      <c r="E5" s="27"/>
      <c r="F5" s="27"/>
      <c r="G5" s="27"/>
      <c r="H5" s="27"/>
      <c r="I5" s="115"/>
      <c r="J5" s="27"/>
      <c r="K5" s="29"/>
    </row>
    <row r="6" spans="1:70" ht="15">
      <c r="B6" s="26"/>
      <c r="C6" s="27"/>
      <c r="D6" s="35" t="s">
        <v>18</v>
      </c>
      <c r="E6" s="27"/>
      <c r="F6" s="27"/>
      <c r="G6" s="27"/>
      <c r="H6" s="27"/>
      <c r="I6" s="115"/>
      <c r="J6" s="27"/>
      <c r="K6" s="29"/>
    </row>
    <row r="7" spans="1:70" ht="20.45" customHeight="1">
      <c r="B7" s="26"/>
      <c r="C7" s="27"/>
      <c r="D7" s="27"/>
      <c r="E7" s="377" t="str">
        <f>'Rekapitulace stavby'!K6</f>
        <v>Bezbariérové úpravy MěÚ Mimoň č.p. 181</v>
      </c>
      <c r="F7" s="378"/>
      <c r="G7" s="378"/>
      <c r="H7" s="378"/>
      <c r="I7" s="115"/>
      <c r="J7" s="27"/>
      <c r="K7" s="29"/>
    </row>
    <row r="8" spans="1:70" s="1" customFormat="1" ht="15">
      <c r="B8" s="39"/>
      <c r="C8" s="40"/>
      <c r="D8" s="35" t="s">
        <v>103</v>
      </c>
      <c r="E8" s="40"/>
      <c r="F8" s="40"/>
      <c r="G8" s="40"/>
      <c r="H8" s="40"/>
      <c r="I8" s="116"/>
      <c r="J8" s="40"/>
      <c r="K8" s="43"/>
    </row>
    <row r="9" spans="1:70" s="1" customFormat="1" ht="36.950000000000003" customHeight="1">
      <c r="B9" s="39"/>
      <c r="C9" s="40"/>
      <c r="D9" s="40"/>
      <c r="E9" s="379" t="s">
        <v>1577</v>
      </c>
      <c r="F9" s="380"/>
      <c r="G9" s="380"/>
      <c r="H9" s="380"/>
      <c r="I9" s="116"/>
      <c r="J9" s="40"/>
      <c r="K9" s="43"/>
    </row>
    <row r="10" spans="1:70" s="1" customFormat="1">
      <c r="B10" s="39"/>
      <c r="C10" s="40"/>
      <c r="D10" s="40"/>
      <c r="E10" s="40"/>
      <c r="F10" s="40"/>
      <c r="G10" s="40"/>
      <c r="H10" s="40"/>
      <c r="I10" s="116"/>
      <c r="J10" s="40"/>
      <c r="K10" s="43"/>
    </row>
    <row r="11" spans="1:70" s="1" customFormat="1" ht="14.45" customHeight="1">
      <c r="B11" s="39"/>
      <c r="C11" s="40"/>
      <c r="D11" s="35" t="s">
        <v>20</v>
      </c>
      <c r="E11" s="40"/>
      <c r="F11" s="33" t="s">
        <v>21</v>
      </c>
      <c r="G11" s="40"/>
      <c r="H11" s="40"/>
      <c r="I11" s="117" t="s">
        <v>22</v>
      </c>
      <c r="J11" s="33" t="s">
        <v>21</v>
      </c>
      <c r="K11" s="43"/>
    </row>
    <row r="12" spans="1:70" s="1" customFormat="1" ht="14.45" customHeight="1">
      <c r="B12" s="39"/>
      <c r="C12" s="40"/>
      <c r="D12" s="35" t="s">
        <v>23</v>
      </c>
      <c r="E12" s="40"/>
      <c r="F12" s="33" t="s">
        <v>24</v>
      </c>
      <c r="G12" s="40"/>
      <c r="H12" s="40"/>
      <c r="I12" s="117" t="s">
        <v>25</v>
      </c>
      <c r="J12" s="118" t="str">
        <f>'Rekapitulace stavby'!AN8</f>
        <v>6. 4. 2017</v>
      </c>
      <c r="K12" s="43"/>
    </row>
    <row r="13" spans="1:70" s="1" customFormat="1" ht="10.9" customHeight="1">
      <c r="B13" s="39"/>
      <c r="C13" s="40"/>
      <c r="D13" s="40"/>
      <c r="E13" s="40"/>
      <c r="F13" s="40"/>
      <c r="G13" s="40"/>
      <c r="H13" s="40"/>
      <c r="I13" s="116"/>
      <c r="J13" s="40"/>
      <c r="K13" s="43"/>
    </row>
    <row r="14" spans="1:70" s="1" customFormat="1" ht="14.45" customHeight="1">
      <c r="B14" s="39"/>
      <c r="C14" s="40"/>
      <c r="D14" s="35" t="s">
        <v>27</v>
      </c>
      <c r="E14" s="40"/>
      <c r="F14" s="40"/>
      <c r="G14" s="40"/>
      <c r="H14" s="40"/>
      <c r="I14" s="117" t="s">
        <v>28</v>
      </c>
      <c r="J14" s="33" t="str">
        <f>IF('Rekapitulace stavby'!AN10="","",'Rekapitulace stavby'!AN10)</f>
        <v/>
      </c>
      <c r="K14" s="43"/>
    </row>
    <row r="15" spans="1:70" s="1" customFormat="1" ht="18" customHeight="1">
      <c r="B15" s="39"/>
      <c r="C15" s="40"/>
      <c r="D15" s="40"/>
      <c r="E15" s="33" t="str">
        <f>IF('Rekapitulace stavby'!E11="","",'Rekapitulace stavby'!E11)</f>
        <v>Město Mimoň</v>
      </c>
      <c r="F15" s="40"/>
      <c r="G15" s="40"/>
      <c r="H15" s="40"/>
      <c r="I15" s="117" t="s">
        <v>30</v>
      </c>
      <c r="J15" s="33" t="str">
        <f>IF('Rekapitulace stavby'!AN11="","",'Rekapitulace stavby'!AN11)</f>
        <v/>
      </c>
      <c r="K15" s="43"/>
    </row>
    <row r="16" spans="1:70" s="1" customFormat="1" ht="6.95" customHeight="1">
      <c r="B16" s="39"/>
      <c r="C16" s="40"/>
      <c r="D16" s="40"/>
      <c r="E16" s="40"/>
      <c r="F16" s="40"/>
      <c r="G16" s="40"/>
      <c r="H16" s="40"/>
      <c r="I16" s="116"/>
      <c r="J16" s="40"/>
      <c r="K16" s="43"/>
    </row>
    <row r="17" spans="2:11" s="1" customFormat="1" ht="14.45" customHeight="1">
      <c r="B17" s="39"/>
      <c r="C17" s="40"/>
      <c r="D17" s="35" t="s">
        <v>31</v>
      </c>
      <c r="E17" s="40"/>
      <c r="F17" s="40"/>
      <c r="G17" s="40"/>
      <c r="H17" s="40"/>
      <c r="I17" s="117" t="s">
        <v>28</v>
      </c>
      <c r="J17" s="33" t="str">
        <f>IF('Rekapitulace stavby'!AN13="Vyplň údaj","",IF('Rekapitulace stavby'!AN13="","",'Rekapitulace stavby'!AN13))</f>
        <v/>
      </c>
      <c r="K17" s="43"/>
    </row>
    <row r="18" spans="2:11" s="1" customFormat="1" ht="18" customHeight="1">
      <c r="B18" s="39"/>
      <c r="C18" s="40"/>
      <c r="D18" s="40"/>
      <c r="E18" s="33" t="str">
        <f>IF('Rekapitulace stavby'!E14="Vyplň údaj","",IF('Rekapitulace stavby'!E14="","",'Rekapitulace stavby'!E14))</f>
        <v/>
      </c>
      <c r="F18" s="40"/>
      <c r="G18" s="40"/>
      <c r="H18" s="40"/>
      <c r="I18" s="117" t="s">
        <v>30</v>
      </c>
      <c r="J18" s="33" t="str">
        <f>IF('Rekapitulace stavby'!AN14="Vyplň údaj","",IF('Rekapitulace stavby'!AN14="","",'Rekapitulace stavby'!AN14))</f>
        <v/>
      </c>
      <c r="K18" s="43"/>
    </row>
    <row r="19" spans="2:11" s="1" customFormat="1" ht="6.95" customHeight="1">
      <c r="B19" s="39"/>
      <c r="C19" s="40"/>
      <c r="D19" s="40"/>
      <c r="E19" s="40"/>
      <c r="F19" s="40"/>
      <c r="G19" s="40"/>
      <c r="H19" s="40"/>
      <c r="I19" s="116"/>
      <c r="J19" s="40"/>
      <c r="K19" s="43"/>
    </row>
    <row r="20" spans="2:11" s="1" customFormat="1" ht="14.45" customHeight="1">
      <c r="B20" s="39"/>
      <c r="C20" s="40"/>
      <c r="D20" s="35" t="s">
        <v>33</v>
      </c>
      <c r="E20" s="40"/>
      <c r="F20" s="40"/>
      <c r="G20" s="40"/>
      <c r="H20" s="40"/>
      <c r="I20" s="117" t="s">
        <v>28</v>
      </c>
      <c r="J20" s="33" t="str">
        <f>IF('Rekapitulace stavby'!AN16="","",'Rekapitulace stavby'!AN16)</f>
        <v/>
      </c>
      <c r="K20" s="43"/>
    </row>
    <row r="21" spans="2:11" s="1" customFormat="1" ht="18" customHeight="1">
      <c r="B21" s="39"/>
      <c r="C21" s="40"/>
      <c r="D21" s="40"/>
      <c r="E21" s="33" t="str">
        <f>IF('Rekapitulace stavby'!E17="","",'Rekapitulace stavby'!E17)</f>
        <v>Radek Voce</v>
      </c>
      <c r="F21" s="40"/>
      <c r="G21" s="40"/>
      <c r="H21" s="40"/>
      <c r="I21" s="117" t="s">
        <v>30</v>
      </c>
      <c r="J21" s="33" t="str">
        <f>IF('Rekapitulace stavby'!AN17="","",'Rekapitulace stavby'!AN17)</f>
        <v/>
      </c>
      <c r="K21" s="43"/>
    </row>
    <row r="22" spans="2:11" s="1" customFormat="1" ht="6.95" customHeight="1">
      <c r="B22" s="39"/>
      <c r="C22" s="40"/>
      <c r="D22" s="40"/>
      <c r="E22" s="40"/>
      <c r="F22" s="40"/>
      <c r="G22" s="40"/>
      <c r="H22" s="40"/>
      <c r="I22" s="116"/>
      <c r="J22" s="40"/>
      <c r="K22" s="43"/>
    </row>
    <row r="23" spans="2:11" s="1" customFormat="1" ht="14.45" customHeight="1">
      <c r="B23" s="39"/>
      <c r="C23" s="40"/>
      <c r="D23" s="35" t="s">
        <v>36</v>
      </c>
      <c r="E23" s="40"/>
      <c r="F23" s="40"/>
      <c r="G23" s="40"/>
      <c r="H23" s="40"/>
      <c r="I23" s="116"/>
      <c r="J23" s="40"/>
      <c r="K23" s="43"/>
    </row>
    <row r="24" spans="2:11" s="6" customFormat="1" ht="20.45" customHeight="1">
      <c r="B24" s="119"/>
      <c r="C24" s="120"/>
      <c r="D24" s="120"/>
      <c r="E24" s="369" t="s">
        <v>21</v>
      </c>
      <c r="F24" s="369"/>
      <c r="G24" s="369"/>
      <c r="H24" s="369"/>
      <c r="I24" s="121"/>
      <c r="J24" s="120"/>
      <c r="K24" s="122"/>
    </row>
    <row r="25" spans="2:11" s="1" customFormat="1" ht="6.95" customHeight="1">
      <c r="B25" s="39"/>
      <c r="C25" s="40"/>
      <c r="D25" s="40"/>
      <c r="E25" s="40"/>
      <c r="F25" s="40"/>
      <c r="G25" s="40"/>
      <c r="H25" s="40"/>
      <c r="I25" s="116"/>
      <c r="J25" s="40"/>
      <c r="K25" s="43"/>
    </row>
    <row r="26" spans="2:11" s="1" customFormat="1" ht="6.95" customHeight="1">
      <c r="B26" s="39"/>
      <c r="C26" s="40"/>
      <c r="D26" s="83"/>
      <c r="E26" s="83"/>
      <c r="F26" s="83"/>
      <c r="G26" s="83"/>
      <c r="H26" s="83"/>
      <c r="I26" s="123"/>
      <c r="J26" s="83"/>
      <c r="K26" s="124"/>
    </row>
    <row r="27" spans="2:11" s="1" customFormat="1" ht="25.35" customHeight="1">
      <c r="B27" s="39"/>
      <c r="C27" s="40"/>
      <c r="D27" s="125" t="s">
        <v>37</v>
      </c>
      <c r="E27" s="40"/>
      <c r="F27" s="40"/>
      <c r="G27" s="40"/>
      <c r="H27" s="40"/>
      <c r="I27" s="116"/>
      <c r="J27" s="126">
        <f>ROUND(J81,2)</f>
        <v>0</v>
      </c>
      <c r="K27" s="43"/>
    </row>
    <row r="28" spans="2:11" s="1" customFormat="1" ht="6.95" customHeight="1">
      <c r="B28" s="39"/>
      <c r="C28" s="40"/>
      <c r="D28" s="83"/>
      <c r="E28" s="83"/>
      <c r="F28" s="83"/>
      <c r="G28" s="83"/>
      <c r="H28" s="83"/>
      <c r="I28" s="123"/>
      <c r="J28" s="83"/>
      <c r="K28" s="124"/>
    </row>
    <row r="29" spans="2:11" s="1" customFormat="1" ht="14.45" customHeight="1">
      <c r="B29" s="39"/>
      <c r="C29" s="40"/>
      <c r="D29" s="40"/>
      <c r="E29" s="40"/>
      <c r="F29" s="44" t="s">
        <v>39</v>
      </c>
      <c r="G29" s="40"/>
      <c r="H29" s="40"/>
      <c r="I29" s="127" t="s">
        <v>38</v>
      </c>
      <c r="J29" s="44" t="s">
        <v>40</v>
      </c>
      <c r="K29" s="43"/>
    </row>
    <row r="30" spans="2:11" s="1" customFormat="1" ht="14.45" customHeight="1">
      <c r="B30" s="39"/>
      <c r="C30" s="40"/>
      <c r="D30" s="47" t="s">
        <v>41</v>
      </c>
      <c r="E30" s="47" t="s">
        <v>42</v>
      </c>
      <c r="F30" s="128">
        <f>ROUND(SUM(BE81:BE92), 2)</f>
        <v>0</v>
      </c>
      <c r="G30" s="40"/>
      <c r="H30" s="40"/>
      <c r="I30" s="129">
        <v>0.21</v>
      </c>
      <c r="J30" s="128">
        <f>ROUND(ROUND((SUM(BE81:BE92)), 2)*I30, 2)</f>
        <v>0</v>
      </c>
      <c r="K30" s="43"/>
    </row>
    <row r="31" spans="2:11" s="1" customFormat="1" ht="14.45" customHeight="1">
      <c r="B31" s="39"/>
      <c r="C31" s="40"/>
      <c r="D31" s="40"/>
      <c r="E31" s="47" t="s">
        <v>43</v>
      </c>
      <c r="F31" s="128">
        <f>ROUND(SUM(BF81:BF92), 2)</f>
        <v>0</v>
      </c>
      <c r="G31" s="40"/>
      <c r="H31" s="40"/>
      <c r="I31" s="129">
        <v>0.15</v>
      </c>
      <c r="J31" s="128">
        <f>ROUND(ROUND((SUM(BF81:BF92)), 2)*I31, 2)</f>
        <v>0</v>
      </c>
      <c r="K31" s="43"/>
    </row>
    <row r="32" spans="2:11" s="1" customFormat="1" ht="14.45" hidden="1" customHeight="1">
      <c r="B32" s="39"/>
      <c r="C32" s="40"/>
      <c r="D32" s="40"/>
      <c r="E32" s="47" t="s">
        <v>44</v>
      </c>
      <c r="F32" s="128">
        <f>ROUND(SUM(BG81:BG92), 2)</f>
        <v>0</v>
      </c>
      <c r="G32" s="40"/>
      <c r="H32" s="40"/>
      <c r="I32" s="129">
        <v>0.21</v>
      </c>
      <c r="J32" s="128">
        <v>0</v>
      </c>
      <c r="K32" s="43"/>
    </row>
    <row r="33" spans="2:11" s="1" customFormat="1" ht="14.45" hidden="1" customHeight="1">
      <c r="B33" s="39"/>
      <c r="C33" s="40"/>
      <c r="D33" s="40"/>
      <c r="E33" s="47" t="s">
        <v>45</v>
      </c>
      <c r="F33" s="128">
        <f>ROUND(SUM(BH81:BH92), 2)</f>
        <v>0</v>
      </c>
      <c r="G33" s="40"/>
      <c r="H33" s="40"/>
      <c r="I33" s="129">
        <v>0.15</v>
      </c>
      <c r="J33" s="128">
        <v>0</v>
      </c>
      <c r="K33" s="43"/>
    </row>
    <row r="34" spans="2:11" s="1" customFormat="1" ht="14.45" hidden="1" customHeight="1">
      <c r="B34" s="39"/>
      <c r="C34" s="40"/>
      <c r="D34" s="40"/>
      <c r="E34" s="47" t="s">
        <v>46</v>
      </c>
      <c r="F34" s="128">
        <f>ROUND(SUM(BI81:BI92), 2)</f>
        <v>0</v>
      </c>
      <c r="G34" s="40"/>
      <c r="H34" s="40"/>
      <c r="I34" s="129">
        <v>0</v>
      </c>
      <c r="J34" s="128">
        <v>0</v>
      </c>
      <c r="K34" s="43"/>
    </row>
    <row r="35" spans="2:11" s="1" customFormat="1" ht="6.95" customHeight="1">
      <c r="B35" s="39"/>
      <c r="C35" s="40"/>
      <c r="D35" s="40"/>
      <c r="E35" s="40"/>
      <c r="F35" s="40"/>
      <c r="G35" s="40"/>
      <c r="H35" s="40"/>
      <c r="I35" s="116"/>
      <c r="J35" s="40"/>
      <c r="K35" s="43"/>
    </row>
    <row r="36" spans="2:11" s="1" customFormat="1" ht="25.35" customHeight="1">
      <c r="B36" s="39"/>
      <c r="C36" s="130"/>
      <c r="D36" s="131" t="s">
        <v>47</v>
      </c>
      <c r="E36" s="77"/>
      <c r="F36" s="77"/>
      <c r="G36" s="132" t="s">
        <v>48</v>
      </c>
      <c r="H36" s="133" t="s">
        <v>49</v>
      </c>
      <c r="I36" s="134"/>
      <c r="J36" s="135">
        <f>SUM(J27:J34)</f>
        <v>0</v>
      </c>
      <c r="K36" s="136"/>
    </row>
    <row r="37" spans="2:11" s="1" customFormat="1" ht="14.45" customHeight="1">
      <c r="B37" s="54"/>
      <c r="C37" s="55"/>
      <c r="D37" s="55"/>
      <c r="E37" s="55"/>
      <c r="F37" s="55"/>
      <c r="G37" s="55"/>
      <c r="H37" s="55"/>
      <c r="I37" s="137"/>
      <c r="J37" s="55"/>
      <c r="K37" s="56"/>
    </row>
    <row r="41" spans="2:11" s="1" customFormat="1" ht="6.95" customHeight="1">
      <c r="B41" s="138"/>
      <c r="C41" s="139"/>
      <c r="D41" s="139"/>
      <c r="E41" s="139"/>
      <c r="F41" s="139"/>
      <c r="G41" s="139"/>
      <c r="H41" s="139"/>
      <c r="I41" s="140"/>
      <c r="J41" s="139"/>
      <c r="K41" s="141"/>
    </row>
    <row r="42" spans="2:11" s="1" customFormat="1" ht="36.950000000000003" customHeight="1">
      <c r="B42" s="39"/>
      <c r="C42" s="28" t="s">
        <v>105</v>
      </c>
      <c r="D42" s="40"/>
      <c r="E42" s="40"/>
      <c r="F42" s="40"/>
      <c r="G42" s="40"/>
      <c r="H42" s="40"/>
      <c r="I42" s="116"/>
      <c r="J42" s="40"/>
      <c r="K42" s="43"/>
    </row>
    <row r="43" spans="2:11" s="1" customFormat="1" ht="6.95" customHeight="1">
      <c r="B43" s="39"/>
      <c r="C43" s="40"/>
      <c r="D43" s="40"/>
      <c r="E43" s="40"/>
      <c r="F43" s="40"/>
      <c r="G43" s="40"/>
      <c r="H43" s="40"/>
      <c r="I43" s="116"/>
      <c r="J43" s="40"/>
      <c r="K43" s="43"/>
    </row>
    <row r="44" spans="2:11" s="1" customFormat="1" ht="14.45" customHeight="1">
      <c r="B44" s="39"/>
      <c r="C44" s="35" t="s">
        <v>18</v>
      </c>
      <c r="D44" s="40"/>
      <c r="E44" s="40"/>
      <c r="F44" s="40"/>
      <c r="G44" s="40"/>
      <c r="H44" s="40"/>
      <c r="I44" s="116"/>
      <c r="J44" s="40"/>
      <c r="K44" s="43"/>
    </row>
    <row r="45" spans="2:11" s="1" customFormat="1" ht="20.45" customHeight="1">
      <c r="B45" s="39"/>
      <c r="C45" s="40"/>
      <c r="D45" s="40"/>
      <c r="E45" s="377" t="str">
        <f>E7</f>
        <v>Bezbariérové úpravy MěÚ Mimoň č.p. 181</v>
      </c>
      <c r="F45" s="378"/>
      <c r="G45" s="378"/>
      <c r="H45" s="378"/>
      <c r="I45" s="116"/>
      <c r="J45" s="40"/>
      <c r="K45" s="43"/>
    </row>
    <row r="46" spans="2:11" s="1" customFormat="1" ht="14.45" customHeight="1">
      <c r="B46" s="39"/>
      <c r="C46" s="35" t="s">
        <v>103</v>
      </c>
      <c r="D46" s="40"/>
      <c r="E46" s="40"/>
      <c r="F46" s="40"/>
      <c r="G46" s="40"/>
      <c r="H46" s="40"/>
      <c r="I46" s="116"/>
      <c r="J46" s="40"/>
      <c r="K46" s="43"/>
    </row>
    <row r="47" spans="2:11" s="1" customFormat="1" ht="22.15" customHeight="1">
      <c r="B47" s="39"/>
      <c r="C47" s="40"/>
      <c r="D47" s="40"/>
      <c r="E47" s="379" t="str">
        <f>E9</f>
        <v>07 - VRN</v>
      </c>
      <c r="F47" s="380"/>
      <c r="G47" s="380"/>
      <c r="H47" s="380"/>
      <c r="I47" s="116"/>
      <c r="J47" s="40"/>
      <c r="K47" s="43"/>
    </row>
    <row r="48" spans="2:11" s="1" customFormat="1" ht="6.95" customHeight="1">
      <c r="B48" s="39"/>
      <c r="C48" s="40"/>
      <c r="D48" s="40"/>
      <c r="E48" s="40"/>
      <c r="F48" s="40"/>
      <c r="G48" s="40"/>
      <c r="H48" s="40"/>
      <c r="I48" s="116"/>
      <c r="J48" s="40"/>
      <c r="K48" s="43"/>
    </row>
    <row r="49" spans="2:47" s="1" customFormat="1" ht="18" customHeight="1">
      <c r="B49" s="39"/>
      <c r="C49" s="35" t="s">
        <v>23</v>
      </c>
      <c r="D49" s="40"/>
      <c r="E49" s="40"/>
      <c r="F49" s="33" t="str">
        <f>F12</f>
        <v>Mimoň</v>
      </c>
      <c r="G49" s="40"/>
      <c r="H49" s="40"/>
      <c r="I49" s="117" t="s">
        <v>25</v>
      </c>
      <c r="J49" s="118" t="str">
        <f>IF(J12="","",J12)</f>
        <v>6. 4. 2017</v>
      </c>
      <c r="K49" s="43"/>
    </row>
    <row r="50" spans="2:47" s="1" customFormat="1" ht="6.95" customHeight="1">
      <c r="B50" s="39"/>
      <c r="C50" s="40"/>
      <c r="D50" s="40"/>
      <c r="E50" s="40"/>
      <c r="F50" s="40"/>
      <c r="G50" s="40"/>
      <c r="H50" s="40"/>
      <c r="I50" s="116"/>
      <c r="J50" s="40"/>
      <c r="K50" s="43"/>
    </row>
    <row r="51" spans="2:47" s="1" customFormat="1" ht="15">
      <c r="B51" s="39"/>
      <c r="C51" s="35" t="s">
        <v>27</v>
      </c>
      <c r="D51" s="40"/>
      <c r="E51" s="40"/>
      <c r="F51" s="33" t="str">
        <f>E15</f>
        <v>Město Mimoň</v>
      </c>
      <c r="G51" s="40"/>
      <c r="H51" s="40"/>
      <c r="I51" s="117" t="s">
        <v>33</v>
      </c>
      <c r="J51" s="33" t="str">
        <f>E21</f>
        <v>Radek Voce</v>
      </c>
      <c r="K51" s="43"/>
    </row>
    <row r="52" spans="2:47" s="1" customFormat="1" ht="14.45" customHeight="1">
      <c r="B52" s="39"/>
      <c r="C52" s="35" t="s">
        <v>31</v>
      </c>
      <c r="D52" s="40"/>
      <c r="E52" s="40"/>
      <c r="F52" s="33" t="str">
        <f>IF(E18="","",E18)</f>
        <v/>
      </c>
      <c r="G52" s="40"/>
      <c r="H52" s="40"/>
      <c r="I52" s="116"/>
      <c r="J52" s="40"/>
      <c r="K52" s="43"/>
    </row>
    <row r="53" spans="2:47" s="1" customFormat="1" ht="10.35" customHeight="1">
      <c r="B53" s="39"/>
      <c r="C53" s="40"/>
      <c r="D53" s="40"/>
      <c r="E53" s="40"/>
      <c r="F53" s="40"/>
      <c r="G53" s="40"/>
      <c r="H53" s="40"/>
      <c r="I53" s="116"/>
      <c r="J53" s="40"/>
      <c r="K53" s="43"/>
    </row>
    <row r="54" spans="2:47" s="1" customFormat="1" ht="29.25" customHeight="1">
      <c r="B54" s="39"/>
      <c r="C54" s="142" t="s">
        <v>106</v>
      </c>
      <c r="D54" s="130"/>
      <c r="E54" s="130"/>
      <c r="F54" s="130"/>
      <c r="G54" s="130"/>
      <c r="H54" s="130"/>
      <c r="I54" s="143"/>
      <c r="J54" s="144" t="s">
        <v>107</v>
      </c>
      <c r="K54" s="145"/>
    </row>
    <row r="55" spans="2:47" s="1" customFormat="1" ht="10.35" customHeight="1">
      <c r="B55" s="39"/>
      <c r="C55" s="40"/>
      <c r="D55" s="40"/>
      <c r="E55" s="40"/>
      <c r="F55" s="40"/>
      <c r="G55" s="40"/>
      <c r="H55" s="40"/>
      <c r="I55" s="116"/>
      <c r="J55" s="40"/>
      <c r="K55" s="43"/>
    </row>
    <row r="56" spans="2:47" s="1" customFormat="1" ht="29.25" customHeight="1">
      <c r="B56" s="39"/>
      <c r="C56" s="146" t="s">
        <v>108</v>
      </c>
      <c r="D56" s="40"/>
      <c r="E56" s="40"/>
      <c r="F56" s="40"/>
      <c r="G56" s="40"/>
      <c r="H56" s="40"/>
      <c r="I56" s="116"/>
      <c r="J56" s="126">
        <f>J81</f>
        <v>0</v>
      </c>
      <c r="K56" s="43"/>
      <c r="AU56" s="22" t="s">
        <v>109</v>
      </c>
    </row>
    <row r="57" spans="2:47" s="7" customFormat="1" ht="24.95" customHeight="1">
      <c r="B57" s="147"/>
      <c r="C57" s="148"/>
      <c r="D57" s="149" t="s">
        <v>1578</v>
      </c>
      <c r="E57" s="150"/>
      <c r="F57" s="150"/>
      <c r="G57" s="150"/>
      <c r="H57" s="150"/>
      <c r="I57" s="151"/>
      <c r="J57" s="152">
        <f>J82</f>
        <v>0</v>
      </c>
      <c r="K57" s="153"/>
    </row>
    <row r="58" spans="2:47" s="8" customFormat="1" ht="19.899999999999999" customHeight="1">
      <c r="B58" s="154"/>
      <c r="C58" s="155"/>
      <c r="D58" s="156" t="s">
        <v>1579</v>
      </c>
      <c r="E58" s="157"/>
      <c r="F58" s="157"/>
      <c r="G58" s="157"/>
      <c r="H58" s="157"/>
      <c r="I58" s="158"/>
      <c r="J58" s="159">
        <f>J83</f>
        <v>0</v>
      </c>
      <c r="K58" s="160"/>
    </row>
    <row r="59" spans="2:47" s="8" customFormat="1" ht="19.899999999999999" customHeight="1">
      <c r="B59" s="154"/>
      <c r="C59" s="155"/>
      <c r="D59" s="156" t="s">
        <v>1580</v>
      </c>
      <c r="E59" s="157"/>
      <c r="F59" s="157"/>
      <c r="G59" s="157"/>
      <c r="H59" s="157"/>
      <c r="I59" s="158"/>
      <c r="J59" s="159">
        <f>J86</f>
        <v>0</v>
      </c>
      <c r="K59" s="160"/>
    </row>
    <row r="60" spans="2:47" s="8" customFormat="1" ht="19.899999999999999" customHeight="1">
      <c r="B60" s="154"/>
      <c r="C60" s="155"/>
      <c r="D60" s="156" t="s">
        <v>1581</v>
      </c>
      <c r="E60" s="157"/>
      <c r="F60" s="157"/>
      <c r="G60" s="157"/>
      <c r="H60" s="157"/>
      <c r="I60" s="158"/>
      <c r="J60" s="159">
        <f>J89</f>
        <v>0</v>
      </c>
      <c r="K60" s="160"/>
    </row>
    <row r="61" spans="2:47" s="8" customFormat="1" ht="19.899999999999999" customHeight="1">
      <c r="B61" s="154"/>
      <c r="C61" s="155"/>
      <c r="D61" s="156" t="s">
        <v>1582</v>
      </c>
      <c r="E61" s="157"/>
      <c r="F61" s="157"/>
      <c r="G61" s="157"/>
      <c r="H61" s="157"/>
      <c r="I61" s="158"/>
      <c r="J61" s="159">
        <f>J91</f>
        <v>0</v>
      </c>
      <c r="K61" s="160"/>
    </row>
    <row r="62" spans="2:47" s="1" customFormat="1" ht="21.75" customHeight="1">
      <c r="B62" s="39"/>
      <c r="C62" s="40"/>
      <c r="D62" s="40"/>
      <c r="E62" s="40"/>
      <c r="F62" s="40"/>
      <c r="G62" s="40"/>
      <c r="H62" s="40"/>
      <c r="I62" s="116"/>
      <c r="J62" s="40"/>
      <c r="K62" s="43"/>
    </row>
    <row r="63" spans="2:47" s="1" customFormat="1" ht="6.95" customHeight="1">
      <c r="B63" s="54"/>
      <c r="C63" s="55"/>
      <c r="D63" s="55"/>
      <c r="E63" s="55"/>
      <c r="F63" s="55"/>
      <c r="G63" s="55"/>
      <c r="H63" s="55"/>
      <c r="I63" s="137"/>
      <c r="J63" s="55"/>
      <c r="K63" s="56"/>
    </row>
    <row r="67" spans="2:20" s="1" customFormat="1" ht="6.95" customHeight="1">
      <c r="B67" s="57"/>
      <c r="C67" s="58"/>
      <c r="D67" s="58"/>
      <c r="E67" s="58"/>
      <c r="F67" s="58"/>
      <c r="G67" s="58"/>
      <c r="H67" s="58"/>
      <c r="I67" s="140"/>
      <c r="J67" s="58"/>
      <c r="K67" s="58"/>
      <c r="L67" s="59"/>
    </row>
    <row r="68" spans="2:20" s="1" customFormat="1" ht="36.950000000000003" customHeight="1">
      <c r="B68" s="39"/>
      <c r="C68" s="60" t="s">
        <v>135</v>
      </c>
      <c r="D68" s="61"/>
      <c r="E68" s="61"/>
      <c r="F68" s="61"/>
      <c r="G68" s="61"/>
      <c r="H68" s="61"/>
      <c r="I68" s="161"/>
      <c r="J68" s="61"/>
      <c r="K68" s="61"/>
      <c r="L68" s="59"/>
    </row>
    <row r="69" spans="2:20" s="1" customFormat="1" ht="6.95" customHeight="1">
      <c r="B69" s="39"/>
      <c r="C69" s="61"/>
      <c r="D69" s="61"/>
      <c r="E69" s="61"/>
      <c r="F69" s="61"/>
      <c r="G69" s="61"/>
      <c r="H69" s="61"/>
      <c r="I69" s="161"/>
      <c r="J69" s="61"/>
      <c r="K69" s="61"/>
      <c r="L69" s="59"/>
    </row>
    <row r="70" spans="2:20" s="1" customFormat="1" ht="14.45" customHeight="1">
      <c r="B70" s="39"/>
      <c r="C70" s="63" t="s">
        <v>18</v>
      </c>
      <c r="D70" s="61"/>
      <c r="E70" s="61"/>
      <c r="F70" s="61"/>
      <c r="G70" s="61"/>
      <c r="H70" s="61"/>
      <c r="I70" s="161"/>
      <c r="J70" s="61"/>
      <c r="K70" s="61"/>
      <c r="L70" s="59"/>
    </row>
    <row r="71" spans="2:20" s="1" customFormat="1" ht="20.45" customHeight="1">
      <c r="B71" s="39"/>
      <c r="C71" s="61"/>
      <c r="D71" s="61"/>
      <c r="E71" s="373" t="str">
        <f>E7</f>
        <v>Bezbariérové úpravy MěÚ Mimoň č.p. 181</v>
      </c>
      <c r="F71" s="374"/>
      <c r="G71" s="374"/>
      <c r="H71" s="374"/>
      <c r="I71" s="161"/>
      <c r="J71" s="61"/>
      <c r="K71" s="61"/>
      <c r="L71" s="59"/>
    </row>
    <row r="72" spans="2:20" s="1" customFormat="1" ht="14.45" customHeight="1">
      <c r="B72" s="39"/>
      <c r="C72" s="63" t="s">
        <v>103</v>
      </c>
      <c r="D72" s="61"/>
      <c r="E72" s="61"/>
      <c r="F72" s="61"/>
      <c r="G72" s="61"/>
      <c r="H72" s="61"/>
      <c r="I72" s="161"/>
      <c r="J72" s="61"/>
      <c r="K72" s="61"/>
      <c r="L72" s="59"/>
    </row>
    <row r="73" spans="2:20" s="1" customFormat="1" ht="22.15" customHeight="1">
      <c r="B73" s="39"/>
      <c r="C73" s="61"/>
      <c r="D73" s="61"/>
      <c r="E73" s="341" t="str">
        <f>E9</f>
        <v>07 - VRN</v>
      </c>
      <c r="F73" s="375"/>
      <c r="G73" s="375"/>
      <c r="H73" s="375"/>
      <c r="I73" s="161"/>
      <c r="J73" s="61"/>
      <c r="K73" s="61"/>
      <c r="L73" s="59"/>
    </row>
    <row r="74" spans="2:20" s="1" customFormat="1" ht="6.95" customHeight="1">
      <c r="B74" s="39"/>
      <c r="C74" s="61"/>
      <c r="D74" s="61"/>
      <c r="E74" s="61"/>
      <c r="F74" s="61"/>
      <c r="G74" s="61"/>
      <c r="H74" s="61"/>
      <c r="I74" s="161"/>
      <c r="J74" s="61"/>
      <c r="K74" s="61"/>
      <c r="L74" s="59"/>
    </row>
    <row r="75" spans="2:20" s="1" customFormat="1" ht="18" customHeight="1">
      <c r="B75" s="39"/>
      <c r="C75" s="63" t="s">
        <v>23</v>
      </c>
      <c r="D75" s="61"/>
      <c r="E75" s="61"/>
      <c r="F75" s="162" t="str">
        <f>F12</f>
        <v>Mimoň</v>
      </c>
      <c r="G75" s="61"/>
      <c r="H75" s="61"/>
      <c r="I75" s="163" t="s">
        <v>25</v>
      </c>
      <c r="J75" s="71" t="str">
        <f>IF(J12="","",J12)</f>
        <v>6. 4. 2017</v>
      </c>
      <c r="K75" s="61"/>
      <c r="L75" s="59"/>
    </row>
    <row r="76" spans="2:20" s="1" customFormat="1" ht="6.95" customHeight="1">
      <c r="B76" s="39"/>
      <c r="C76" s="61"/>
      <c r="D76" s="61"/>
      <c r="E76" s="61"/>
      <c r="F76" s="61"/>
      <c r="G76" s="61"/>
      <c r="H76" s="61"/>
      <c r="I76" s="161"/>
      <c r="J76" s="61"/>
      <c r="K76" s="61"/>
      <c r="L76" s="59"/>
    </row>
    <row r="77" spans="2:20" s="1" customFormat="1" ht="15">
      <c r="B77" s="39"/>
      <c r="C77" s="63" t="s">
        <v>27</v>
      </c>
      <c r="D77" s="61"/>
      <c r="E77" s="61"/>
      <c r="F77" s="162" t="str">
        <f>E15</f>
        <v>Město Mimoň</v>
      </c>
      <c r="G77" s="61"/>
      <c r="H77" s="61"/>
      <c r="I77" s="163" t="s">
        <v>33</v>
      </c>
      <c r="J77" s="162" t="str">
        <f>E21</f>
        <v>Radek Voce</v>
      </c>
      <c r="K77" s="61"/>
      <c r="L77" s="59"/>
    </row>
    <row r="78" spans="2:20" s="1" customFormat="1" ht="14.45" customHeight="1">
      <c r="B78" s="39"/>
      <c r="C78" s="63" t="s">
        <v>31</v>
      </c>
      <c r="D78" s="61"/>
      <c r="E78" s="61"/>
      <c r="F78" s="162" t="str">
        <f>IF(E18="","",E18)</f>
        <v/>
      </c>
      <c r="G78" s="61"/>
      <c r="H78" s="61"/>
      <c r="I78" s="161"/>
      <c r="J78" s="61"/>
      <c r="K78" s="61"/>
      <c r="L78" s="59"/>
    </row>
    <row r="79" spans="2:20" s="1" customFormat="1" ht="10.35" customHeight="1">
      <c r="B79" s="39"/>
      <c r="C79" s="61"/>
      <c r="D79" s="61"/>
      <c r="E79" s="61"/>
      <c r="F79" s="61"/>
      <c r="G79" s="61"/>
      <c r="H79" s="61"/>
      <c r="I79" s="161"/>
      <c r="J79" s="61"/>
      <c r="K79" s="61"/>
      <c r="L79" s="59"/>
    </row>
    <row r="80" spans="2:20" s="9" customFormat="1" ht="29.25" customHeight="1">
      <c r="B80" s="164"/>
      <c r="C80" s="165" t="s">
        <v>136</v>
      </c>
      <c r="D80" s="166" t="s">
        <v>56</v>
      </c>
      <c r="E80" s="166" t="s">
        <v>52</v>
      </c>
      <c r="F80" s="166" t="s">
        <v>137</v>
      </c>
      <c r="G80" s="166" t="s">
        <v>138</v>
      </c>
      <c r="H80" s="166" t="s">
        <v>139</v>
      </c>
      <c r="I80" s="167" t="s">
        <v>140</v>
      </c>
      <c r="J80" s="166" t="s">
        <v>107</v>
      </c>
      <c r="K80" s="168" t="s">
        <v>141</v>
      </c>
      <c r="L80" s="169"/>
      <c r="M80" s="79" t="s">
        <v>142</v>
      </c>
      <c r="N80" s="80" t="s">
        <v>41</v>
      </c>
      <c r="O80" s="80" t="s">
        <v>143</v>
      </c>
      <c r="P80" s="80" t="s">
        <v>144</v>
      </c>
      <c r="Q80" s="80" t="s">
        <v>145</v>
      </c>
      <c r="R80" s="80" t="s">
        <v>146</v>
      </c>
      <c r="S80" s="80" t="s">
        <v>147</v>
      </c>
      <c r="T80" s="81" t="s">
        <v>148</v>
      </c>
    </row>
    <row r="81" spans="2:65" s="1" customFormat="1" ht="29.25" customHeight="1">
      <c r="B81" s="39"/>
      <c r="C81" s="85" t="s">
        <v>108</v>
      </c>
      <c r="D81" s="61"/>
      <c r="E81" s="61"/>
      <c r="F81" s="61"/>
      <c r="G81" s="61"/>
      <c r="H81" s="61"/>
      <c r="I81" s="161"/>
      <c r="J81" s="170">
        <f>BK81</f>
        <v>0</v>
      </c>
      <c r="K81" s="61"/>
      <c r="L81" s="59"/>
      <c r="M81" s="82"/>
      <c r="N81" s="83"/>
      <c r="O81" s="83"/>
      <c r="P81" s="171">
        <f>P82</f>
        <v>0</v>
      </c>
      <c r="Q81" s="83"/>
      <c r="R81" s="171">
        <f>R82</f>
        <v>0</v>
      </c>
      <c r="S81" s="83"/>
      <c r="T81" s="172">
        <f>T82</f>
        <v>0</v>
      </c>
      <c r="AT81" s="22" t="s">
        <v>70</v>
      </c>
      <c r="AU81" s="22" t="s">
        <v>109</v>
      </c>
      <c r="BK81" s="173">
        <f>BK82</f>
        <v>0</v>
      </c>
    </row>
    <row r="82" spans="2:65" s="10" customFormat="1" ht="37.35" customHeight="1">
      <c r="B82" s="174"/>
      <c r="C82" s="175"/>
      <c r="D82" s="176" t="s">
        <v>70</v>
      </c>
      <c r="E82" s="177" t="s">
        <v>95</v>
      </c>
      <c r="F82" s="177" t="s">
        <v>1583</v>
      </c>
      <c r="G82" s="175"/>
      <c r="H82" s="175"/>
      <c r="I82" s="178"/>
      <c r="J82" s="179">
        <f>BK82</f>
        <v>0</v>
      </c>
      <c r="K82" s="175"/>
      <c r="L82" s="180"/>
      <c r="M82" s="181"/>
      <c r="N82" s="182"/>
      <c r="O82" s="182"/>
      <c r="P82" s="183">
        <f>P83+P86+P89+P91</f>
        <v>0</v>
      </c>
      <c r="Q82" s="182"/>
      <c r="R82" s="183">
        <f>R83+R86+R89+R91</f>
        <v>0</v>
      </c>
      <c r="S82" s="182"/>
      <c r="T82" s="184">
        <f>T83+T86+T89+T91</f>
        <v>0</v>
      </c>
      <c r="AR82" s="185" t="s">
        <v>182</v>
      </c>
      <c r="AT82" s="186" t="s">
        <v>70</v>
      </c>
      <c r="AU82" s="186" t="s">
        <v>71</v>
      </c>
      <c r="AY82" s="185" t="s">
        <v>151</v>
      </c>
      <c r="BK82" s="187">
        <f>BK83+BK86+BK89+BK91</f>
        <v>0</v>
      </c>
    </row>
    <row r="83" spans="2:65" s="10" customFormat="1" ht="19.899999999999999" customHeight="1">
      <c r="B83" s="174"/>
      <c r="C83" s="175"/>
      <c r="D83" s="188" t="s">
        <v>70</v>
      </c>
      <c r="E83" s="189" t="s">
        <v>1584</v>
      </c>
      <c r="F83" s="189" t="s">
        <v>1585</v>
      </c>
      <c r="G83" s="175"/>
      <c r="H83" s="175"/>
      <c r="I83" s="178"/>
      <c r="J83" s="190">
        <f>BK83</f>
        <v>0</v>
      </c>
      <c r="K83" s="175"/>
      <c r="L83" s="180"/>
      <c r="M83" s="181"/>
      <c r="N83" s="182"/>
      <c r="O83" s="182"/>
      <c r="P83" s="183">
        <f>SUM(P84:P85)</f>
        <v>0</v>
      </c>
      <c r="Q83" s="182"/>
      <c r="R83" s="183">
        <f>SUM(R84:R85)</f>
        <v>0</v>
      </c>
      <c r="S83" s="182"/>
      <c r="T83" s="184">
        <f>SUM(T84:T85)</f>
        <v>0</v>
      </c>
      <c r="AR83" s="185" t="s">
        <v>182</v>
      </c>
      <c r="AT83" s="186" t="s">
        <v>70</v>
      </c>
      <c r="AU83" s="186" t="s">
        <v>79</v>
      </c>
      <c r="AY83" s="185" t="s">
        <v>151</v>
      </c>
      <c r="BK83" s="187">
        <f>SUM(BK84:BK85)</f>
        <v>0</v>
      </c>
    </row>
    <row r="84" spans="2:65" s="1" customFormat="1" ht="28.9" customHeight="1">
      <c r="B84" s="39"/>
      <c r="C84" s="191" t="s">
        <v>79</v>
      </c>
      <c r="D84" s="191" t="s">
        <v>153</v>
      </c>
      <c r="E84" s="192" t="s">
        <v>1586</v>
      </c>
      <c r="F84" s="193" t="s">
        <v>1587</v>
      </c>
      <c r="G84" s="194" t="s">
        <v>751</v>
      </c>
      <c r="H84" s="195">
        <v>1</v>
      </c>
      <c r="I84" s="196"/>
      <c r="J84" s="197">
        <f>ROUND(I84*H84,2)</f>
        <v>0</v>
      </c>
      <c r="K84" s="193" t="s">
        <v>157</v>
      </c>
      <c r="L84" s="59"/>
      <c r="M84" s="198" t="s">
        <v>21</v>
      </c>
      <c r="N84" s="199" t="s">
        <v>42</v>
      </c>
      <c r="O84" s="40"/>
      <c r="P84" s="200">
        <f>O84*H84</f>
        <v>0</v>
      </c>
      <c r="Q84" s="200">
        <v>0</v>
      </c>
      <c r="R84" s="200">
        <f>Q84*H84</f>
        <v>0</v>
      </c>
      <c r="S84" s="200">
        <v>0</v>
      </c>
      <c r="T84" s="201">
        <f>S84*H84</f>
        <v>0</v>
      </c>
      <c r="AR84" s="22" t="s">
        <v>1588</v>
      </c>
      <c r="AT84" s="22" t="s">
        <v>153</v>
      </c>
      <c r="AU84" s="22" t="s">
        <v>81</v>
      </c>
      <c r="AY84" s="22" t="s">
        <v>151</v>
      </c>
      <c r="BE84" s="202">
        <f>IF(N84="základní",J84,0)</f>
        <v>0</v>
      </c>
      <c r="BF84" s="202">
        <f>IF(N84="snížená",J84,0)</f>
        <v>0</v>
      </c>
      <c r="BG84" s="202">
        <f>IF(N84="zákl. přenesená",J84,0)</f>
        <v>0</v>
      </c>
      <c r="BH84" s="202">
        <f>IF(N84="sníž. přenesená",J84,0)</f>
        <v>0</v>
      </c>
      <c r="BI84" s="202">
        <f>IF(N84="nulová",J84,0)</f>
        <v>0</v>
      </c>
      <c r="BJ84" s="22" t="s">
        <v>79</v>
      </c>
      <c r="BK84" s="202">
        <f>ROUND(I84*H84,2)</f>
        <v>0</v>
      </c>
      <c r="BL84" s="22" t="s">
        <v>1588</v>
      </c>
      <c r="BM84" s="22" t="s">
        <v>1589</v>
      </c>
    </row>
    <row r="85" spans="2:65" s="1" customFormat="1" ht="28.9" customHeight="1">
      <c r="B85" s="39"/>
      <c r="C85" s="191" t="s">
        <v>81</v>
      </c>
      <c r="D85" s="191" t="s">
        <v>153</v>
      </c>
      <c r="E85" s="192" t="s">
        <v>1590</v>
      </c>
      <c r="F85" s="193" t="s">
        <v>1591</v>
      </c>
      <c r="G85" s="194" t="s">
        <v>751</v>
      </c>
      <c r="H85" s="195">
        <v>1</v>
      </c>
      <c r="I85" s="196"/>
      <c r="J85" s="197">
        <f>ROUND(I85*H85,2)</f>
        <v>0</v>
      </c>
      <c r="K85" s="193" t="s">
        <v>157</v>
      </c>
      <c r="L85" s="59"/>
      <c r="M85" s="198" t="s">
        <v>21</v>
      </c>
      <c r="N85" s="199" t="s">
        <v>42</v>
      </c>
      <c r="O85" s="40"/>
      <c r="P85" s="200">
        <f>O85*H85</f>
        <v>0</v>
      </c>
      <c r="Q85" s="200">
        <v>0</v>
      </c>
      <c r="R85" s="200">
        <f>Q85*H85</f>
        <v>0</v>
      </c>
      <c r="S85" s="200">
        <v>0</v>
      </c>
      <c r="T85" s="201">
        <f>S85*H85</f>
        <v>0</v>
      </c>
      <c r="AR85" s="22" t="s">
        <v>1588</v>
      </c>
      <c r="AT85" s="22" t="s">
        <v>153</v>
      </c>
      <c r="AU85" s="22" t="s">
        <v>81</v>
      </c>
      <c r="AY85" s="22" t="s">
        <v>151</v>
      </c>
      <c r="BE85" s="202">
        <f>IF(N85="základní",J85,0)</f>
        <v>0</v>
      </c>
      <c r="BF85" s="202">
        <f>IF(N85="snížená",J85,0)</f>
        <v>0</v>
      </c>
      <c r="BG85" s="202">
        <f>IF(N85="zákl. přenesená",J85,0)</f>
        <v>0</v>
      </c>
      <c r="BH85" s="202">
        <f>IF(N85="sníž. přenesená",J85,0)</f>
        <v>0</v>
      </c>
      <c r="BI85" s="202">
        <f>IF(N85="nulová",J85,0)</f>
        <v>0</v>
      </c>
      <c r="BJ85" s="22" t="s">
        <v>79</v>
      </c>
      <c r="BK85" s="202">
        <f>ROUND(I85*H85,2)</f>
        <v>0</v>
      </c>
      <c r="BL85" s="22" t="s">
        <v>1588</v>
      </c>
      <c r="BM85" s="22" t="s">
        <v>1592</v>
      </c>
    </row>
    <row r="86" spans="2:65" s="10" customFormat="1" ht="29.85" customHeight="1">
      <c r="B86" s="174"/>
      <c r="C86" s="175"/>
      <c r="D86" s="188" t="s">
        <v>70</v>
      </c>
      <c r="E86" s="189" t="s">
        <v>1593</v>
      </c>
      <c r="F86" s="189" t="s">
        <v>1594</v>
      </c>
      <c r="G86" s="175"/>
      <c r="H86" s="175"/>
      <c r="I86" s="178"/>
      <c r="J86" s="190">
        <f>BK86</f>
        <v>0</v>
      </c>
      <c r="K86" s="175"/>
      <c r="L86" s="180"/>
      <c r="M86" s="181"/>
      <c r="N86" s="182"/>
      <c r="O86" s="182"/>
      <c r="P86" s="183">
        <f>SUM(P87:P88)</f>
        <v>0</v>
      </c>
      <c r="Q86" s="182"/>
      <c r="R86" s="183">
        <f>SUM(R87:R88)</f>
        <v>0</v>
      </c>
      <c r="S86" s="182"/>
      <c r="T86" s="184">
        <f>SUM(T87:T88)</f>
        <v>0</v>
      </c>
      <c r="AR86" s="185" t="s">
        <v>182</v>
      </c>
      <c r="AT86" s="186" t="s">
        <v>70</v>
      </c>
      <c r="AU86" s="186" t="s">
        <v>79</v>
      </c>
      <c r="AY86" s="185" t="s">
        <v>151</v>
      </c>
      <c r="BK86" s="187">
        <f>SUM(BK87:BK88)</f>
        <v>0</v>
      </c>
    </row>
    <row r="87" spans="2:65" s="1" customFormat="1" ht="28.9" customHeight="1">
      <c r="B87" s="39"/>
      <c r="C87" s="191" t="s">
        <v>171</v>
      </c>
      <c r="D87" s="191" t="s">
        <v>153</v>
      </c>
      <c r="E87" s="192" t="s">
        <v>1595</v>
      </c>
      <c r="F87" s="193" t="s">
        <v>1596</v>
      </c>
      <c r="G87" s="194" t="s">
        <v>751</v>
      </c>
      <c r="H87" s="195">
        <v>1</v>
      </c>
      <c r="I87" s="196"/>
      <c r="J87" s="197">
        <f>ROUND(I87*H87,2)</f>
        <v>0</v>
      </c>
      <c r="K87" s="193" t="s">
        <v>157</v>
      </c>
      <c r="L87" s="59"/>
      <c r="M87" s="198" t="s">
        <v>21</v>
      </c>
      <c r="N87" s="199" t="s">
        <v>42</v>
      </c>
      <c r="O87" s="40"/>
      <c r="P87" s="200">
        <f>O87*H87</f>
        <v>0</v>
      </c>
      <c r="Q87" s="200">
        <v>0</v>
      </c>
      <c r="R87" s="200">
        <f>Q87*H87</f>
        <v>0</v>
      </c>
      <c r="S87" s="200">
        <v>0</v>
      </c>
      <c r="T87" s="201">
        <f>S87*H87</f>
        <v>0</v>
      </c>
      <c r="AR87" s="22" t="s">
        <v>1588</v>
      </c>
      <c r="AT87" s="22" t="s">
        <v>153</v>
      </c>
      <c r="AU87" s="22" t="s">
        <v>81</v>
      </c>
      <c r="AY87" s="22" t="s">
        <v>151</v>
      </c>
      <c r="BE87" s="202">
        <f>IF(N87="základní",J87,0)</f>
        <v>0</v>
      </c>
      <c r="BF87" s="202">
        <f>IF(N87="snížená",J87,0)</f>
        <v>0</v>
      </c>
      <c r="BG87" s="202">
        <f>IF(N87="zákl. přenesená",J87,0)</f>
        <v>0</v>
      </c>
      <c r="BH87" s="202">
        <f>IF(N87="sníž. přenesená",J87,0)</f>
        <v>0</v>
      </c>
      <c r="BI87" s="202">
        <f>IF(N87="nulová",J87,0)</f>
        <v>0</v>
      </c>
      <c r="BJ87" s="22" t="s">
        <v>79</v>
      </c>
      <c r="BK87" s="202">
        <f>ROUND(I87*H87,2)</f>
        <v>0</v>
      </c>
      <c r="BL87" s="22" t="s">
        <v>1588</v>
      </c>
      <c r="BM87" s="22" t="s">
        <v>1597</v>
      </c>
    </row>
    <row r="88" spans="2:65" s="1" customFormat="1" ht="20.45" customHeight="1">
      <c r="B88" s="39"/>
      <c r="C88" s="191" t="s">
        <v>158</v>
      </c>
      <c r="D88" s="191" t="s">
        <v>153</v>
      </c>
      <c r="E88" s="192" t="s">
        <v>1598</v>
      </c>
      <c r="F88" s="193" t="s">
        <v>1599</v>
      </c>
      <c r="G88" s="194" t="s">
        <v>751</v>
      </c>
      <c r="H88" s="195">
        <v>1</v>
      </c>
      <c r="I88" s="196"/>
      <c r="J88" s="197">
        <f>ROUND(I88*H88,2)</f>
        <v>0</v>
      </c>
      <c r="K88" s="193" t="s">
        <v>157</v>
      </c>
      <c r="L88" s="59"/>
      <c r="M88" s="198" t="s">
        <v>21</v>
      </c>
      <c r="N88" s="199" t="s">
        <v>42</v>
      </c>
      <c r="O88" s="40"/>
      <c r="P88" s="200">
        <f>O88*H88</f>
        <v>0</v>
      </c>
      <c r="Q88" s="200">
        <v>0</v>
      </c>
      <c r="R88" s="200">
        <f>Q88*H88</f>
        <v>0</v>
      </c>
      <c r="S88" s="200">
        <v>0</v>
      </c>
      <c r="T88" s="201">
        <f>S88*H88</f>
        <v>0</v>
      </c>
      <c r="AR88" s="22" t="s">
        <v>1588</v>
      </c>
      <c r="AT88" s="22" t="s">
        <v>153</v>
      </c>
      <c r="AU88" s="22" t="s">
        <v>81</v>
      </c>
      <c r="AY88" s="22" t="s">
        <v>151</v>
      </c>
      <c r="BE88" s="202">
        <f>IF(N88="základní",J88,0)</f>
        <v>0</v>
      </c>
      <c r="BF88" s="202">
        <f>IF(N88="snížená",J88,0)</f>
        <v>0</v>
      </c>
      <c r="BG88" s="202">
        <f>IF(N88="zákl. přenesená",J88,0)</f>
        <v>0</v>
      </c>
      <c r="BH88" s="202">
        <f>IF(N88="sníž. přenesená",J88,0)</f>
        <v>0</v>
      </c>
      <c r="BI88" s="202">
        <f>IF(N88="nulová",J88,0)</f>
        <v>0</v>
      </c>
      <c r="BJ88" s="22" t="s">
        <v>79</v>
      </c>
      <c r="BK88" s="202">
        <f>ROUND(I88*H88,2)</f>
        <v>0</v>
      </c>
      <c r="BL88" s="22" t="s">
        <v>1588</v>
      </c>
      <c r="BM88" s="22" t="s">
        <v>1600</v>
      </c>
    </row>
    <row r="89" spans="2:65" s="10" customFormat="1" ht="29.85" customHeight="1">
      <c r="B89" s="174"/>
      <c r="C89" s="175"/>
      <c r="D89" s="188" t="s">
        <v>70</v>
      </c>
      <c r="E89" s="189" t="s">
        <v>1601</v>
      </c>
      <c r="F89" s="189" t="s">
        <v>1602</v>
      </c>
      <c r="G89" s="175"/>
      <c r="H89" s="175"/>
      <c r="I89" s="178"/>
      <c r="J89" s="190">
        <f>BK89</f>
        <v>0</v>
      </c>
      <c r="K89" s="175"/>
      <c r="L89" s="180"/>
      <c r="M89" s="181"/>
      <c r="N89" s="182"/>
      <c r="O89" s="182"/>
      <c r="P89" s="183">
        <f>P90</f>
        <v>0</v>
      </c>
      <c r="Q89" s="182"/>
      <c r="R89" s="183">
        <f>R90</f>
        <v>0</v>
      </c>
      <c r="S89" s="182"/>
      <c r="T89" s="184">
        <f>T90</f>
        <v>0</v>
      </c>
      <c r="AR89" s="185" t="s">
        <v>182</v>
      </c>
      <c r="AT89" s="186" t="s">
        <v>70</v>
      </c>
      <c r="AU89" s="186" t="s">
        <v>79</v>
      </c>
      <c r="AY89" s="185" t="s">
        <v>151</v>
      </c>
      <c r="BK89" s="187">
        <f>BK90</f>
        <v>0</v>
      </c>
    </row>
    <row r="90" spans="2:65" s="1" customFormat="1" ht="28.9" customHeight="1">
      <c r="B90" s="39"/>
      <c r="C90" s="191" t="s">
        <v>182</v>
      </c>
      <c r="D90" s="191" t="s">
        <v>153</v>
      </c>
      <c r="E90" s="192" t="s">
        <v>1603</v>
      </c>
      <c r="F90" s="193" t="s">
        <v>1604</v>
      </c>
      <c r="G90" s="194" t="s">
        <v>751</v>
      </c>
      <c r="H90" s="195">
        <v>1</v>
      </c>
      <c r="I90" s="196"/>
      <c r="J90" s="197">
        <f>ROUND(I90*H90,2)</f>
        <v>0</v>
      </c>
      <c r="K90" s="193" t="s">
        <v>157</v>
      </c>
      <c r="L90" s="59"/>
      <c r="M90" s="198" t="s">
        <v>21</v>
      </c>
      <c r="N90" s="199" t="s">
        <v>42</v>
      </c>
      <c r="O90" s="40"/>
      <c r="P90" s="200">
        <f>O90*H90</f>
        <v>0</v>
      </c>
      <c r="Q90" s="200">
        <v>0</v>
      </c>
      <c r="R90" s="200">
        <f>Q90*H90</f>
        <v>0</v>
      </c>
      <c r="S90" s="200">
        <v>0</v>
      </c>
      <c r="T90" s="201">
        <f>S90*H90</f>
        <v>0</v>
      </c>
      <c r="AR90" s="22" t="s">
        <v>1588</v>
      </c>
      <c r="AT90" s="22" t="s">
        <v>153</v>
      </c>
      <c r="AU90" s="22" t="s">
        <v>81</v>
      </c>
      <c r="AY90" s="22" t="s">
        <v>151</v>
      </c>
      <c r="BE90" s="202">
        <f>IF(N90="základní",J90,0)</f>
        <v>0</v>
      </c>
      <c r="BF90" s="202">
        <f>IF(N90="snížená",J90,0)</f>
        <v>0</v>
      </c>
      <c r="BG90" s="202">
        <f>IF(N90="zákl. přenesená",J90,0)</f>
        <v>0</v>
      </c>
      <c r="BH90" s="202">
        <f>IF(N90="sníž. přenesená",J90,0)</f>
        <v>0</v>
      </c>
      <c r="BI90" s="202">
        <f>IF(N90="nulová",J90,0)</f>
        <v>0</v>
      </c>
      <c r="BJ90" s="22" t="s">
        <v>79</v>
      </c>
      <c r="BK90" s="202">
        <f>ROUND(I90*H90,2)</f>
        <v>0</v>
      </c>
      <c r="BL90" s="22" t="s">
        <v>1588</v>
      </c>
      <c r="BM90" s="22" t="s">
        <v>1605</v>
      </c>
    </row>
    <row r="91" spans="2:65" s="10" customFormat="1" ht="29.85" customHeight="1">
      <c r="B91" s="174"/>
      <c r="C91" s="175"/>
      <c r="D91" s="188" t="s">
        <v>70</v>
      </c>
      <c r="E91" s="189" t="s">
        <v>1606</v>
      </c>
      <c r="F91" s="189" t="s">
        <v>1607</v>
      </c>
      <c r="G91" s="175"/>
      <c r="H91" s="175"/>
      <c r="I91" s="178"/>
      <c r="J91" s="190">
        <f>BK91</f>
        <v>0</v>
      </c>
      <c r="K91" s="175"/>
      <c r="L91" s="180"/>
      <c r="M91" s="181"/>
      <c r="N91" s="182"/>
      <c r="O91" s="182"/>
      <c r="P91" s="183">
        <f>P92</f>
        <v>0</v>
      </c>
      <c r="Q91" s="182"/>
      <c r="R91" s="183">
        <f>R92</f>
        <v>0</v>
      </c>
      <c r="S91" s="182"/>
      <c r="T91" s="184">
        <f>T92</f>
        <v>0</v>
      </c>
      <c r="AR91" s="185" t="s">
        <v>182</v>
      </c>
      <c r="AT91" s="186" t="s">
        <v>70</v>
      </c>
      <c r="AU91" s="186" t="s">
        <v>79</v>
      </c>
      <c r="AY91" s="185" t="s">
        <v>151</v>
      </c>
      <c r="BK91" s="187">
        <f>BK92</f>
        <v>0</v>
      </c>
    </row>
    <row r="92" spans="2:65" s="1" customFormat="1" ht="20.45" customHeight="1">
      <c r="B92" s="39"/>
      <c r="C92" s="191" t="s">
        <v>187</v>
      </c>
      <c r="D92" s="191" t="s">
        <v>153</v>
      </c>
      <c r="E92" s="192" t="s">
        <v>1608</v>
      </c>
      <c r="F92" s="193" t="s">
        <v>1609</v>
      </c>
      <c r="G92" s="194" t="s">
        <v>751</v>
      </c>
      <c r="H92" s="195">
        <v>1</v>
      </c>
      <c r="I92" s="196"/>
      <c r="J92" s="197">
        <f>ROUND(I92*H92,2)</f>
        <v>0</v>
      </c>
      <c r="K92" s="193" t="s">
        <v>157</v>
      </c>
      <c r="L92" s="59"/>
      <c r="M92" s="198" t="s">
        <v>21</v>
      </c>
      <c r="N92" s="247" t="s">
        <v>42</v>
      </c>
      <c r="O92" s="248"/>
      <c r="P92" s="249">
        <f>O92*H92</f>
        <v>0</v>
      </c>
      <c r="Q92" s="249">
        <v>0</v>
      </c>
      <c r="R92" s="249">
        <f>Q92*H92</f>
        <v>0</v>
      </c>
      <c r="S92" s="249">
        <v>0</v>
      </c>
      <c r="T92" s="250">
        <f>S92*H92</f>
        <v>0</v>
      </c>
      <c r="AR92" s="22" t="s">
        <v>1588</v>
      </c>
      <c r="AT92" s="22" t="s">
        <v>153</v>
      </c>
      <c r="AU92" s="22" t="s">
        <v>81</v>
      </c>
      <c r="AY92" s="22" t="s">
        <v>151</v>
      </c>
      <c r="BE92" s="202">
        <f>IF(N92="základní",J92,0)</f>
        <v>0</v>
      </c>
      <c r="BF92" s="202">
        <f>IF(N92="snížená",J92,0)</f>
        <v>0</v>
      </c>
      <c r="BG92" s="202">
        <f>IF(N92="zákl. přenesená",J92,0)</f>
        <v>0</v>
      </c>
      <c r="BH92" s="202">
        <f>IF(N92="sníž. přenesená",J92,0)</f>
        <v>0</v>
      </c>
      <c r="BI92" s="202">
        <f>IF(N92="nulová",J92,0)</f>
        <v>0</v>
      </c>
      <c r="BJ92" s="22" t="s">
        <v>79</v>
      </c>
      <c r="BK92" s="202">
        <f>ROUND(I92*H92,2)</f>
        <v>0</v>
      </c>
      <c r="BL92" s="22" t="s">
        <v>1588</v>
      </c>
      <c r="BM92" s="22" t="s">
        <v>1610</v>
      </c>
    </row>
    <row r="93" spans="2:65" s="1" customFormat="1" ht="6.95" customHeight="1">
      <c r="B93" s="54"/>
      <c r="C93" s="55"/>
      <c r="D93" s="55"/>
      <c r="E93" s="55"/>
      <c r="F93" s="55"/>
      <c r="G93" s="55"/>
      <c r="H93" s="55"/>
      <c r="I93" s="137"/>
      <c r="J93" s="55"/>
      <c r="K93" s="55"/>
      <c r="L93" s="59"/>
    </row>
  </sheetData>
  <sheetProtection algorithmName="SHA-512" hashValue="XBxSjfg4QpFHyIGhn9ABMrazZDJitHbLwKFggwTb/mI/5d0Pn7ROMIUBTaT3HN6+VJ1pbQ5eVmn2CdqVts7Lkg==" saltValue="+QoRRXeOuk0RdbcEiad7Ww==" spinCount="100000" sheet="1" objects="1" scenarios="1" formatCells="0" formatColumns="0" formatRows="0" sort="0" autoFilter="0"/>
  <autoFilter ref="C80:K92"/>
  <mergeCells count="9">
    <mergeCell ref="E71:H71"/>
    <mergeCell ref="E73:H73"/>
    <mergeCell ref="G1:H1"/>
    <mergeCell ref="L2:V2"/>
    <mergeCell ref="E7:H7"/>
    <mergeCell ref="E9:H9"/>
    <mergeCell ref="E24:H24"/>
    <mergeCell ref="E45:H45"/>
    <mergeCell ref="E47:H47"/>
  </mergeCells>
  <hyperlinks>
    <hyperlink ref="F1:G1" location="C2" display="1) Krycí list soupisu"/>
    <hyperlink ref="G1:H1" location="C54" display="2) Rekapitulace"/>
    <hyperlink ref="J1" location="C80"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r:id="rId1"/>
  <headerFooter>
    <oddFooter>&amp;CStrana &amp;P z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216"/>
  <sheetViews>
    <sheetView showGridLines="0" topLeftCell="A40" zoomScaleNormal="100" workbookViewId="0"/>
  </sheetViews>
  <sheetFormatPr defaultRowHeight="13.5"/>
  <cols>
    <col min="1" max="1" width="8.33203125" style="257" customWidth="1"/>
    <col min="2" max="2" width="1.6640625" style="257" customWidth="1"/>
    <col min="3" max="4" width="5" style="257" customWidth="1"/>
    <col min="5" max="5" width="11.6640625" style="257" customWidth="1"/>
    <col min="6" max="6" width="9.1640625" style="257" customWidth="1"/>
    <col min="7" max="7" width="5" style="257" customWidth="1"/>
    <col min="8" max="8" width="77.83203125" style="257" customWidth="1"/>
    <col min="9" max="10" width="20" style="257" customWidth="1"/>
    <col min="11" max="11" width="1.6640625" style="257" customWidth="1"/>
  </cols>
  <sheetData>
    <row r="1" spans="2:11" ht="37.5" customHeight="1"/>
    <row r="2" spans="2:11" ht="7.5" customHeight="1">
      <c r="B2" s="258"/>
      <c r="C2" s="259"/>
      <c r="D2" s="259"/>
      <c r="E2" s="259"/>
      <c r="F2" s="259"/>
      <c r="G2" s="259"/>
      <c r="H2" s="259"/>
      <c r="I2" s="259"/>
      <c r="J2" s="259"/>
      <c r="K2" s="260"/>
    </row>
    <row r="3" spans="2:11" s="13" customFormat="1" ht="45" customHeight="1">
      <c r="B3" s="261"/>
      <c r="C3" s="382" t="s">
        <v>1611</v>
      </c>
      <c r="D3" s="382"/>
      <c r="E3" s="382"/>
      <c r="F3" s="382"/>
      <c r="G3" s="382"/>
      <c r="H3" s="382"/>
      <c r="I3" s="382"/>
      <c r="J3" s="382"/>
      <c r="K3" s="262"/>
    </row>
    <row r="4" spans="2:11" ht="25.5" customHeight="1">
      <c r="B4" s="263"/>
      <c r="C4" s="383" t="s">
        <v>1612</v>
      </c>
      <c r="D4" s="383"/>
      <c r="E4" s="383"/>
      <c r="F4" s="383"/>
      <c r="G4" s="383"/>
      <c r="H4" s="383"/>
      <c r="I4" s="383"/>
      <c r="J4" s="383"/>
      <c r="K4" s="264"/>
    </row>
    <row r="5" spans="2:11" ht="5.25" customHeight="1">
      <c r="B5" s="263"/>
      <c r="C5" s="265"/>
      <c r="D5" s="265"/>
      <c r="E5" s="265"/>
      <c r="F5" s="265"/>
      <c r="G5" s="265"/>
      <c r="H5" s="265"/>
      <c r="I5" s="265"/>
      <c r="J5" s="265"/>
      <c r="K5" s="264"/>
    </row>
    <row r="6" spans="2:11" ht="15" customHeight="1">
      <c r="B6" s="263"/>
      <c r="C6" s="381" t="s">
        <v>1613</v>
      </c>
      <c r="D6" s="381"/>
      <c r="E6" s="381"/>
      <c r="F6" s="381"/>
      <c r="G6" s="381"/>
      <c r="H6" s="381"/>
      <c r="I6" s="381"/>
      <c r="J6" s="381"/>
      <c r="K6" s="264"/>
    </row>
    <row r="7" spans="2:11" ht="15" customHeight="1">
      <c r="B7" s="267"/>
      <c r="C7" s="381" t="s">
        <v>1614</v>
      </c>
      <c r="D7" s="381"/>
      <c r="E7" s="381"/>
      <c r="F7" s="381"/>
      <c r="G7" s="381"/>
      <c r="H7" s="381"/>
      <c r="I7" s="381"/>
      <c r="J7" s="381"/>
      <c r="K7" s="264"/>
    </row>
    <row r="8" spans="2:11" ht="12.75" customHeight="1">
      <c r="B8" s="267"/>
      <c r="C8" s="266"/>
      <c r="D8" s="266"/>
      <c r="E8" s="266"/>
      <c r="F8" s="266"/>
      <c r="G8" s="266"/>
      <c r="H8" s="266"/>
      <c r="I8" s="266"/>
      <c r="J8" s="266"/>
      <c r="K8" s="264"/>
    </row>
    <row r="9" spans="2:11" ht="15" customHeight="1">
      <c r="B9" s="267"/>
      <c r="C9" s="381" t="s">
        <v>1615</v>
      </c>
      <c r="D9" s="381"/>
      <c r="E9" s="381"/>
      <c r="F9" s="381"/>
      <c r="G9" s="381"/>
      <c r="H9" s="381"/>
      <c r="I9" s="381"/>
      <c r="J9" s="381"/>
      <c r="K9" s="264"/>
    </row>
    <row r="10" spans="2:11" ht="15" customHeight="1">
      <c r="B10" s="267"/>
      <c r="C10" s="266"/>
      <c r="D10" s="381" t="s">
        <v>1616</v>
      </c>
      <c r="E10" s="381"/>
      <c r="F10" s="381"/>
      <c r="G10" s="381"/>
      <c r="H10" s="381"/>
      <c r="I10" s="381"/>
      <c r="J10" s="381"/>
      <c r="K10" s="264"/>
    </row>
    <row r="11" spans="2:11" ht="15" customHeight="1">
      <c r="B11" s="267"/>
      <c r="C11" s="268"/>
      <c r="D11" s="381" t="s">
        <v>1617</v>
      </c>
      <c r="E11" s="381"/>
      <c r="F11" s="381"/>
      <c r="G11" s="381"/>
      <c r="H11" s="381"/>
      <c r="I11" s="381"/>
      <c r="J11" s="381"/>
      <c r="K11" s="264"/>
    </row>
    <row r="12" spans="2:11" ht="12.75" customHeight="1">
      <c r="B12" s="267"/>
      <c r="C12" s="268"/>
      <c r="D12" s="268"/>
      <c r="E12" s="268"/>
      <c r="F12" s="268"/>
      <c r="G12" s="268"/>
      <c r="H12" s="268"/>
      <c r="I12" s="268"/>
      <c r="J12" s="268"/>
      <c r="K12" s="264"/>
    </row>
    <row r="13" spans="2:11" ht="15" customHeight="1">
      <c r="B13" s="267"/>
      <c r="C13" s="268"/>
      <c r="D13" s="381" t="s">
        <v>1618</v>
      </c>
      <c r="E13" s="381"/>
      <c r="F13" s="381"/>
      <c r="G13" s="381"/>
      <c r="H13" s="381"/>
      <c r="I13" s="381"/>
      <c r="J13" s="381"/>
      <c r="K13" s="264"/>
    </row>
    <row r="14" spans="2:11" ht="15" customHeight="1">
      <c r="B14" s="267"/>
      <c r="C14" s="268"/>
      <c r="D14" s="381" t="s">
        <v>1619</v>
      </c>
      <c r="E14" s="381"/>
      <c r="F14" s="381"/>
      <c r="G14" s="381"/>
      <c r="H14" s="381"/>
      <c r="I14" s="381"/>
      <c r="J14" s="381"/>
      <c r="K14" s="264"/>
    </row>
    <row r="15" spans="2:11" ht="15" customHeight="1">
      <c r="B15" s="267"/>
      <c r="C15" s="268"/>
      <c r="D15" s="381" t="s">
        <v>1620</v>
      </c>
      <c r="E15" s="381"/>
      <c r="F15" s="381"/>
      <c r="G15" s="381"/>
      <c r="H15" s="381"/>
      <c r="I15" s="381"/>
      <c r="J15" s="381"/>
      <c r="K15" s="264"/>
    </row>
    <row r="16" spans="2:11" ht="15" customHeight="1">
      <c r="B16" s="267"/>
      <c r="C16" s="268"/>
      <c r="D16" s="268"/>
      <c r="E16" s="269" t="s">
        <v>78</v>
      </c>
      <c r="F16" s="381" t="s">
        <v>1621</v>
      </c>
      <c r="G16" s="381"/>
      <c r="H16" s="381"/>
      <c r="I16" s="381"/>
      <c r="J16" s="381"/>
      <c r="K16" s="264"/>
    </row>
    <row r="17" spans="2:11" ht="15" customHeight="1">
      <c r="B17" s="267"/>
      <c r="C17" s="268"/>
      <c r="D17" s="268"/>
      <c r="E17" s="269" t="s">
        <v>1622</v>
      </c>
      <c r="F17" s="381" t="s">
        <v>1623</v>
      </c>
      <c r="G17" s="381"/>
      <c r="H17" s="381"/>
      <c r="I17" s="381"/>
      <c r="J17" s="381"/>
      <c r="K17" s="264"/>
    </row>
    <row r="18" spans="2:11" ht="15" customHeight="1">
      <c r="B18" s="267"/>
      <c r="C18" s="268"/>
      <c r="D18" s="268"/>
      <c r="E18" s="269" t="s">
        <v>1624</v>
      </c>
      <c r="F18" s="381" t="s">
        <v>1625</v>
      </c>
      <c r="G18" s="381"/>
      <c r="H18" s="381"/>
      <c r="I18" s="381"/>
      <c r="J18" s="381"/>
      <c r="K18" s="264"/>
    </row>
    <row r="19" spans="2:11" ht="15" customHeight="1">
      <c r="B19" s="267"/>
      <c r="C19" s="268"/>
      <c r="D19" s="268"/>
      <c r="E19" s="269" t="s">
        <v>1626</v>
      </c>
      <c r="F19" s="381" t="s">
        <v>1627</v>
      </c>
      <c r="G19" s="381"/>
      <c r="H19" s="381"/>
      <c r="I19" s="381"/>
      <c r="J19" s="381"/>
      <c r="K19" s="264"/>
    </row>
    <row r="20" spans="2:11" ht="15" customHeight="1">
      <c r="B20" s="267"/>
      <c r="C20" s="268"/>
      <c r="D20" s="268"/>
      <c r="E20" s="269" t="s">
        <v>1628</v>
      </c>
      <c r="F20" s="381" t="s">
        <v>1629</v>
      </c>
      <c r="G20" s="381"/>
      <c r="H20" s="381"/>
      <c r="I20" s="381"/>
      <c r="J20" s="381"/>
      <c r="K20" s="264"/>
    </row>
    <row r="21" spans="2:11" ht="15" customHeight="1">
      <c r="B21" s="267"/>
      <c r="C21" s="268"/>
      <c r="D21" s="268"/>
      <c r="E21" s="269" t="s">
        <v>1630</v>
      </c>
      <c r="F21" s="381" t="s">
        <v>1631</v>
      </c>
      <c r="G21" s="381"/>
      <c r="H21" s="381"/>
      <c r="I21" s="381"/>
      <c r="J21" s="381"/>
      <c r="K21" s="264"/>
    </row>
    <row r="22" spans="2:11" ht="12.75" customHeight="1">
      <c r="B22" s="267"/>
      <c r="C22" s="268"/>
      <c r="D22" s="268"/>
      <c r="E22" s="268"/>
      <c r="F22" s="268"/>
      <c r="G22" s="268"/>
      <c r="H22" s="268"/>
      <c r="I22" s="268"/>
      <c r="J22" s="268"/>
      <c r="K22" s="264"/>
    </row>
    <row r="23" spans="2:11" ht="15" customHeight="1">
      <c r="B23" s="267"/>
      <c r="C23" s="381" t="s">
        <v>1632</v>
      </c>
      <c r="D23" s="381"/>
      <c r="E23" s="381"/>
      <c r="F23" s="381"/>
      <c r="G23" s="381"/>
      <c r="H23" s="381"/>
      <c r="I23" s="381"/>
      <c r="J23" s="381"/>
      <c r="K23" s="264"/>
    </row>
    <row r="24" spans="2:11" ht="15" customHeight="1">
      <c r="B24" s="267"/>
      <c r="C24" s="381" t="s">
        <v>1633</v>
      </c>
      <c r="D24" s="381"/>
      <c r="E24" s="381"/>
      <c r="F24" s="381"/>
      <c r="G24" s="381"/>
      <c r="H24" s="381"/>
      <c r="I24" s="381"/>
      <c r="J24" s="381"/>
      <c r="K24" s="264"/>
    </row>
    <row r="25" spans="2:11" ht="15" customHeight="1">
      <c r="B25" s="267"/>
      <c r="C25" s="266"/>
      <c r="D25" s="381" t="s">
        <v>1634</v>
      </c>
      <c r="E25" s="381"/>
      <c r="F25" s="381"/>
      <c r="G25" s="381"/>
      <c r="H25" s="381"/>
      <c r="I25" s="381"/>
      <c r="J25" s="381"/>
      <c r="K25" s="264"/>
    </row>
    <row r="26" spans="2:11" ht="15" customHeight="1">
      <c r="B26" s="267"/>
      <c r="C26" s="268"/>
      <c r="D26" s="381" t="s">
        <v>1635</v>
      </c>
      <c r="E26" s="381"/>
      <c r="F26" s="381"/>
      <c r="G26" s="381"/>
      <c r="H26" s="381"/>
      <c r="I26" s="381"/>
      <c r="J26" s="381"/>
      <c r="K26" s="264"/>
    </row>
    <row r="27" spans="2:11" ht="12.75" customHeight="1">
      <c r="B27" s="267"/>
      <c r="C27" s="268"/>
      <c r="D27" s="268"/>
      <c r="E27" s="268"/>
      <c r="F27" s="268"/>
      <c r="G27" s="268"/>
      <c r="H27" s="268"/>
      <c r="I27" s="268"/>
      <c r="J27" s="268"/>
      <c r="K27" s="264"/>
    </row>
    <row r="28" spans="2:11" ht="15" customHeight="1">
      <c r="B28" s="267"/>
      <c r="C28" s="268"/>
      <c r="D28" s="381" t="s">
        <v>1636</v>
      </c>
      <c r="E28" s="381"/>
      <c r="F28" s="381"/>
      <c r="G28" s="381"/>
      <c r="H28" s="381"/>
      <c r="I28" s="381"/>
      <c r="J28" s="381"/>
      <c r="K28" s="264"/>
    </row>
    <row r="29" spans="2:11" ht="15" customHeight="1">
      <c r="B29" s="267"/>
      <c r="C29" s="268"/>
      <c r="D29" s="381" t="s">
        <v>1637</v>
      </c>
      <c r="E29" s="381"/>
      <c r="F29" s="381"/>
      <c r="G29" s="381"/>
      <c r="H29" s="381"/>
      <c r="I29" s="381"/>
      <c r="J29" s="381"/>
      <c r="K29" s="264"/>
    </row>
    <row r="30" spans="2:11" ht="12.75" customHeight="1">
      <c r="B30" s="267"/>
      <c r="C30" s="268"/>
      <c r="D30" s="268"/>
      <c r="E30" s="268"/>
      <c r="F30" s="268"/>
      <c r="G30" s="268"/>
      <c r="H30" s="268"/>
      <c r="I30" s="268"/>
      <c r="J30" s="268"/>
      <c r="K30" s="264"/>
    </row>
    <row r="31" spans="2:11" ht="15" customHeight="1">
      <c r="B31" s="267"/>
      <c r="C31" s="268"/>
      <c r="D31" s="381" t="s">
        <v>1638</v>
      </c>
      <c r="E31" s="381"/>
      <c r="F31" s="381"/>
      <c r="G31" s="381"/>
      <c r="H31" s="381"/>
      <c r="I31" s="381"/>
      <c r="J31" s="381"/>
      <c r="K31" s="264"/>
    </row>
    <row r="32" spans="2:11" ht="15" customHeight="1">
      <c r="B32" s="267"/>
      <c r="C32" s="268"/>
      <c r="D32" s="381" t="s">
        <v>1639</v>
      </c>
      <c r="E32" s="381"/>
      <c r="F32" s="381"/>
      <c r="G32" s="381"/>
      <c r="H32" s="381"/>
      <c r="I32" s="381"/>
      <c r="J32" s="381"/>
      <c r="K32" s="264"/>
    </row>
    <row r="33" spans="2:11" ht="15" customHeight="1">
      <c r="B33" s="267"/>
      <c r="C33" s="268"/>
      <c r="D33" s="381" t="s">
        <v>1640</v>
      </c>
      <c r="E33" s="381"/>
      <c r="F33" s="381"/>
      <c r="G33" s="381"/>
      <c r="H33" s="381"/>
      <c r="I33" s="381"/>
      <c r="J33" s="381"/>
      <c r="K33" s="264"/>
    </row>
    <row r="34" spans="2:11" ht="15" customHeight="1">
      <c r="B34" s="267"/>
      <c r="C34" s="268"/>
      <c r="D34" s="266"/>
      <c r="E34" s="270" t="s">
        <v>136</v>
      </c>
      <c r="F34" s="266"/>
      <c r="G34" s="381" t="s">
        <v>1641</v>
      </c>
      <c r="H34" s="381"/>
      <c r="I34" s="381"/>
      <c r="J34" s="381"/>
      <c r="K34" s="264"/>
    </row>
    <row r="35" spans="2:11" ht="30.75" customHeight="1">
      <c r="B35" s="267"/>
      <c r="C35" s="268"/>
      <c r="D35" s="266"/>
      <c r="E35" s="270" t="s">
        <v>1642</v>
      </c>
      <c r="F35" s="266"/>
      <c r="G35" s="381" t="s">
        <v>1643</v>
      </c>
      <c r="H35" s="381"/>
      <c r="I35" s="381"/>
      <c r="J35" s="381"/>
      <c r="K35" s="264"/>
    </row>
    <row r="36" spans="2:11" ht="15" customHeight="1">
      <c r="B36" s="267"/>
      <c r="C36" s="268"/>
      <c r="D36" s="266"/>
      <c r="E36" s="270" t="s">
        <v>52</v>
      </c>
      <c r="F36" s="266"/>
      <c r="G36" s="381" t="s">
        <v>1644</v>
      </c>
      <c r="H36" s="381"/>
      <c r="I36" s="381"/>
      <c r="J36" s="381"/>
      <c r="K36" s="264"/>
    </row>
    <row r="37" spans="2:11" ht="15" customHeight="1">
      <c r="B37" s="267"/>
      <c r="C37" s="268"/>
      <c r="D37" s="266"/>
      <c r="E37" s="270" t="s">
        <v>137</v>
      </c>
      <c r="F37" s="266"/>
      <c r="G37" s="381" t="s">
        <v>1645</v>
      </c>
      <c r="H37" s="381"/>
      <c r="I37" s="381"/>
      <c r="J37" s="381"/>
      <c r="K37" s="264"/>
    </row>
    <row r="38" spans="2:11" ht="15" customHeight="1">
      <c r="B38" s="267"/>
      <c r="C38" s="268"/>
      <c r="D38" s="266"/>
      <c r="E38" s="270" t="s">
        <v>138</v>
      </c>
      <c r="F38" s="266"/>
      <c r="G38" s="381" t="s">
        <v>1646</v>
      </c>
      <c r="H38" s="381"/>
      <c r="I38" s="381"/>
      <c r="J38" s="381"/>
      <c r="K38" s="264"/>
    </row>
    <row r="39" spans="2:11" ht="15" customHeight="1">
      <c r="B39" s="267"/>
      <c r="C39" s="268"/>
      <c r="D39" s="266"/>
      <c r="E39" s="270" t="s">
        <v>139</v>
      </c>
      <c r="F39" s="266"/>
      <c r="G39" s="381" t="s">
        <v>1647</v>
      </c>
      <c r="H39" s="381"/>
      <c r="I39" s="381"/>
      <c r="J39" s="381"/>
      <c r="K39" s="264"/>
    </row>
    <row r="40" spans="2:11" ht="15" customHeight="1">
      <c r="B40" s="267"/>
      <c r="C40" s="268"/>
      <c r="D40" s="266"/>
      <c r="E40" s="270" t="s">
        <v>1648</v>
      </c>
      <c r="F40" s="266"/>
      <c r="G40" s="381" t="s">
        <v>1649</v>
      </c>
      <c r="H40" s="381"/>
      <c r="I40" s="381"/>
      <c r="J40" s="381"/>
      <c r="K40" s="264"/>
    </row>
    <row r="41" spans="2:11" ht="15" customHeight="1">
      <c r="B41" s="267"/>
      <c r="C41" s="268"/>
      <c r="D41" s="266"/>
      <c r="E41" s="270"/>
      <c r="F41" s="266"/>
      <c r="G41" s="381" t="s">
        <v>1650</v>
      </c>
      <c r="H41" s="381"/>
      <c r="I41" s="381"/>
      <c r="J41" s="381"/>
      <c r="K41" s="264"/>
    </row>
    <row r="42" spans="2:11" ht="15" customHeight="1">
      <c r="B42" s="267"/>
      <c r="C42" s="268"/>
      <c r="D42" s="266"/>
      <c r="E42" s="270" t="s">
        <v>1651</v>
      </c>
      <c r="F42" s="266"/>
      <c r="G42" s="381" t="s">
        <v>1652</v>
      </c>
      <c r="H42" s="381"/>
      <c r="I42" s="381"/>
      <c r="J42" s="381"/>
      <c r="K42" s="264"/>
    </row>
    <row r="43" spans="2:11" ht="15" customHeight="1">
      <c r="B43" s="267"/>
      <c r="C43" s="268"/>
      <c r="D43" s="266"/>
      <c r="E43" s="270" t="s">
        <v>141</v>
      </c>
      <c r="F43" s="266"/>
      <c r="G43" s="381" t="s">
        <v>1653</v>
      </c>
      <c r="H43" s="381"/>
      <c r="I43" s="381"/>
      <c r="J43" s="381"/>
      <c r="K43" s="264"/>
    </row>
    <row r="44" spans="2:11" ht="12.75" customHeight="1">
      <c r="B44" s="267"/>
      <c r="C44" s="268"/>
      <c r="D44" s="266"/>
      <c r="E44" s="266"/>
      <c r="F44" s="266"/>
      <c r="G44" s="266"/>
      <c r="H44" s="266"/>
      <c r="I44" s="266"/>
      <c r="J44" s="266"/>
      <c r="K44" s="264"/>
    </row>
    <row r="45" spans="2:11" ht="15" customHeight="1">
      <c r="B45" s="267"/>
      <c r="C45" s="268"/>
      <c r="D45" s="381" t="s">
        <v>1654</v>
      </c>
      <c r="E45" s="381"/>
      <c r="F45" s="381"/>
      <c r="G45" s="381"/>
      <c r="H45" s="381"/>
      <c r="I45" s="381"/>
      <c r="J45" s="381"/>
      <c r="K45" s="264"/>
    </row>
    <row r="46" spans="2:11" ht="15" customHeight="1">
      <c r="B46" s="267"/>
      <c r="C46" s="268"/>
      <c r="D46" s="268"/>
      <c r="E46" s="381" t="s">
        <v>1655</v>
      </c>
      <c r="F46" s="381"/>
      <c r="G46" s="381"/>
      <c r="H46" s="381"/>
      <c r="I46" s="381"/>
      <c r="J46" s="381"/>
      <c r="K46" s="264"/>
    </row>
    <row r="47" spans="2:11" ht="15" customHeight="1">
      <c r="B47" s="267"/>
      <c r="C47" s="268"/>
      <c r="D47" s="268"/>
      <c r="E47" s="381" t="s">
        <v>1656</v>
      </c>
      <c r="F47" s="381"/>
      <c r="G47" s="381"/>
      <c r="H47" s="381"/>
      <c r="I47" s="381"/>
      <c r="J47" s="381"/>
      <c r="K47" s="264"/>
    </row>
    <row r="48" spans="2:11" ht="15" customHeight="1">
      <c r="B48" s="267"/>
      <c r="C48" s="268"/>
      <c r="D48" s="268"/>
      <c r="E48" s="381" t="s">
        <v>1657</v>
      </c>
      <c r="F48" s="381"/>
      <c r="G48" s="381"/>
      <c r="H48" s="381"/>
      <c r="I48" s="381"/>
      <c r="J48" s="381"/>
      <c r="K48" s="264"/>
    </row>
    <row r="49" spans="2:11" ht="15" customHeight="1">
      <c r="B49" s="267"/>
      <c r="C49" s="268"/>
      <c r="D49" s="381" t="s">
        <v>1658</v>
      </c>
      <c r="E49" s="381"/>
      <c r="F49" s="381"/>
      <c r="G49" s="381"/>
      <c r="H49" s="381"/>
      <c r="I49" s="381"/>
      <c r="J49" s="381"/>
      <c r="K49" s="264"/>
    </row>
    <row r="50" spans="2:11" ht="25.5" customHeight="1">
      <c r="B50" s="263"/>
      <c r="C50" s="383" t="s">
        <v>1659</v>
      </c>
      <c r="D50" s="383"/>
      <c r="E50" s="383"/>
      <c r="F50" s="383"/>
      <c r="G50" s="383"/>
      <c r="H50" s="383"/>
      <c r="I50" s="383"/>
      <c r="J50" s="383"/>
      <c r="K50" s="264"/>
    </row>
    <row r="51" spans="2:11" ht="5.25" customHeight="1">
      <c r="B51" s="263"/>
      <c r="C51" s="265"/>
      <c r="D51" s="265"/>
      <c r="E51" s="265"/>
      <c r="F51" s="265"/>
      <c r="G51" s="265"/>
      <c r="H51" s="265"/>
      <c r="I51" s="265"/>
      <c r="J51" s="265"/>
      <c r="K51" s="264"/>
    </row>
    <row r="52" spans="2:11" ht="15" customHeight="1">
      <c r="B52" s="263"/>
      <c r="C52" s="381" t="s">
        <v>1660</v>
      </c>
      <c r="D52" s="381"/>
      <c r="E52" s="381"/>
      <c r="F52" s="381"/>
      <c r="G52" s="381"/>
      <c r="H52" s="381"/>
      <c r="I52" s="381"/>
      <c r="J52" s="381"/>
      <c r="K52" s="264"/>
    </row>
    <row r="53" spans="2:11" ht="15" customHeight="1">
      <c r="B53" s="263"/>
      <c r="C53" s="381" t="s">
        <v>1661</v>
      </c>
      <c r="D53" s="381"/>
      <c r="E53" s="381"/>
      <c r="F53" s="381"/>
      <c r="G53" s="381"/>
      <c r="H53" s="381"/>
      <c r="I53" s="381"/>
      <c r="J53" s="381"/>
      <c r="K53" s="264"/>
    </row>
    <row r="54" spans="2:11" ht="12.75" customHeight="1">
      <c r="B54" s="263"/>
      <c r="C54" s="266"/>
      <c r="D54" s="266"/>
      <c r="E54" s="266"/>
      <c r="F54" s="266"/>
      <c r="G54" s="266"/>
      <c r="H54" s="266"/>
      <c r="I54" s="266"/>
      <c r="J54" s="266"/>
      <c r="K54" s="264"/>
    </row>
    <row r="55" spans="2:11" ht="15" customHeight="1">
      <c r="B55" s="263"/>
      <c r="C55" s="381" t="s">
        <v>1662</v>
      </c>
      <c r="D55" s="381"/>
      <c r="E55" s="381"/>
      <c r="F55" s="381"/>
      <c r="G55" s="381"/>
      <c r="H55" s="381"/>
      <c r="I55" s="381"/>
      <c r="J55" s="381"/>
      <c r="K55" s="264"/>
    </row>
    <row r="56" spans="2:11" ht="15" customHeight="1">
      <c r="B56" s="263"/>
      <c r="C56" s="268"/>
      <c r="D56" s="381" t="s">
        <v>1663</v>
      </c>
      <c r="E56" s="381"/>
      <c r="F56" s="381"/>
      <c r="G56" s="381"/>
      <c r="H56" s="381"/>
      <c r="I56" s="381"/>
      <c r="J56" s="381"/>
      <c r="K56" s="264"/>
    </row>
    <row r="57" spans="2:11" ht="15" customHeight="1">
      <c r="B57" s="263"/>
      <c r="C57" s="268"/>
      <c r="D57" s="381" t="s">
        <v>1664</v>
      </c>
      <c r="E57" s="381"/>
      <c r="F57" s="381"/>
      <c r="G57" s="381"/>
      <c r="H57" s="381"/>
      <c r="I57" s="381"/>
      <c r="J57" s="381"/>
      <c r="K57" s="264"/>
    </row>
    <row r="58" spans="2:11" ht="15" customHeight="1">
      <c r="B58" s="263"/>
      <c r="C58" s="268"/>
      <c r="D58" s="381" t="s">
        <v>1665</v>
      </c>
      <c r="E58" s="381"/>
      <c r="F58" s="381"/>
      <c r="G58" s="381"/>
      <c r="H58" s="381"/>
      <c r="I58" s="381"/>
      <c r="J58" s="381"/>
      <c r="K58" s="264"/>
    </row>
    <row r="59" spans="2:11" ht="15" customHeight="1">
      <c r="B59" s="263"/>
      <c r="C59" s="268"/>
      <c r="D59" s="381" t="s">
        <v>1666</v>
      </c>
      <c r="E59" s="381"/>
      <c r="F59" s="381"/>
      <c r="G59" s="381"/>
      <c r="H59" s="381"/>
      <c r="I59" s="381"/>
      <c r="J59" s="381"/>
      <c r="K59" s="264"/>
    </row>
    <row r="60" spans="2:11" ht="15" customHeight="1">
      <c r="B60" s="263"/>
      <c r="C60" s="268"/>
      <c r="D60" s="385" t="s">
        <v>1667</v>
      </c>
      <c r="E60" s="385"/>
      <c r="F60" s="385"/>
      <c r="G60" s="385"/>
      <c r="H60" s="385"/>
      <c r="I60" s="385"/>
      <c r="J60" s="385"/>
      <c r="K60" s="264"/>
    </row>
    <row r="61" spans="2:11" ht="15" customHeight="1">
      <c r="B61" s="263"/>
      <c r="C61" s="268"/>
      <c r="D61" s="381" t="s">
        <v>1668</v>
      </c>
      <c r="E61" s="381"/>
      <c r="F61" s="381"/>
      <c r="G61" s="381"/>
      <c r="H61" s="381"/>
      <c r="I61" s="381"/>
      <c r="J61" s="381"/>
      <c r="K61" s="264"/>
    </row>
    <row r="62" spans="2:11" ht="12.75" customHeight="1">
      <c r="B62" s="263"/>
      <c r="C62" s="268"/>
      <c r="D62" s="268"/>
      <c r="E62" s="271"/>
      <c r="F62" s="268"/>
      <c r="G62" s="268"/>
      <c r="H62" s="268"/>
      <c r="I62" s="268"/>
      <c r="J62" s="268"/>
      <c r="K62" s="264"/>
    </row>
    <row r="63" spans="2:11" ht="15" customHeight="1">
      <c r="B63" s="263"/>
      <c r="C63" s="268"/>
      <c r="D63" s="381" t="s">
        <v>1669</v>
      </c>
      <c r="E63" s="381"/>
      <c r="F63" s="381"/>
      <c r="G63" s="381"/>
      <c r="H63" s="381"/>
      <c r="I63" s="381"/>
      <c r="J63" s="381"/>
      <c r="K63" s="264"/>
    </row>
    <row r="64" spans="2:11" ht="15" customHeight="1">
      <c r="B64" s="263"/>
      <c r="C64" s="268"/>
      <c r="D64" s="385" t="s">
        <v>1670</v>
      </c>
      <c r="E64" s="385"/>
      <c r="F64" s="385"/>
      <c r="G64" s="385"/>
      <c r="H64" s="385"/>
      <c r="I64" s="385"/>
      <c r="J64" s="385"/>
      <c r="K64" s="264"/>
    </row>
    <row r="65" spans="2:11" ht="15" customHeight="1">
      <c r="B65" s="263"/>
      <c r="C65" s="268"/>
      <c r="D65" s="381" t="s">
        <v>1671</v>
      </c>
      <c r="E65" s="381"/>
      <c r="F65" s="381"/>
      <c r="G65" s="381"/>
      <c r="H65" s="381"/>
      <c r="I65" s="381"/>
      <c r="J65" s="381"/>
      <c r="K65" s="264"/>
    </row>
    <row r="66" spans="2:11" ht="15" customHeight="1">
      <c r="B66" s="263"/>
      <c r="C66" s="268"/>
      <c r="D66" s="381" t="s">
        <v>1672</v>
      </c>
      <c r="E66" s="381"/>
      <c r="F66" s="381"/>
      <c r="G66" s="381"/>
      <c r="H66" s="381"/>
      <c r="I66" s="381"/>
      <c r="J66" s="381"/>
      <c r="K66" s="264"/>
    </row>
    <row r="67" spans="2:11" ht="15" customHeight="1">
      <c r="B67" s="263"/>
      <c r="C67" s="268"/>
      <c r="D67" s="381" t="s">
        <v>1673</v>
      </c>
      <c r="E67" s="381"/>
      <c r="F67" s="381"/>
      <c r="G67" s="381"/>
      <c r="H67" s="381"/>
      <c r="I67" s="381"/>
      <c r="J67" s="381"/>
      <c r="K67" s="264"/>
    </row>
    <row r="68" spans="2:11" ht="15" customHeight="1">
      <c r="B68" s="263"/>
      <c r="C68" s="268"/>
      <c r="D68" s="381" t="s">
        <v>1674</v>
      </c>
      <c r="E68" s="381"/>
      <c r="F68" s="381"/>
      <c r="G68" s="381"/>
      <c r="H68" s="381"/>
      <c r="I68" s="381"/>
      <c r="J68" s="381"/>
      <c r="K68" s="264"/>
    </row>
    <row r="69" spans="2:11" ht="12.75" customHeight="1">
      <c r="B69" s="272"/>
      <c r="C69" s="273"/>
      <c r="D69" s="273"/>
      <c r="E69" s="273"/>
      <c r="F69" s="273"/>
      <c r="G69" s="273"/>
      <c r="H69" s="273"/>
      <c r="I69" s="273"/>
      <c r="J69" s="273"/>
      <c r="K69" s="274"/>
    </row>
    <row r="70" spans="2:11" ht="18.75" customHeight="1">
      <c r="B70" s="275"/>
      <c r="C70" s="275"/>
      <c r="D70" s="275"/>
      <c r="E70" s="275"/>
      <c r="F70" s="275"/>
      <c r="G70" s="275"/>
      <c r="H70" s="275"/>
      <c r="I70" s="275"/>
      <c r="J70" s="275"/>
      <c r="K70" s="276"/>
    </row>
    <row r="71" spans="2:11" ht="18.75" customHeight="1">
      <c r="B71" s="276"/>
      <c r="C71" s="276"/>
      <c r="D71" s="276"/>
      <c r="E71" s="276"/>
      <c r="F71" s="276"/>
      <c r="G71" s="276"/>
      <c r="H71" s="276"/>
      <c r="I71" s="276"/>
      <c r="J71" s="276"/>
      <c r="K71" s="276"/>
    </row>
    <row r="72" spans="2:11" ht="7.5" customHeight="1">
      <c r="B72" s="277"/>
      <c r="C72" s="278"/>
      <c r="D72" s="278"/>
      <c r="E72" s="278"/>
      <c r="F72" s="278"/>
      <c r="G72" s="278"/>
      <c r="H72" s="278"/>
      <c r="I72" s="278"/>
      <c r="J72" s="278"/>
      <c r="K72" s="279"/>
    </row>
    <row r="73" spans="2:11" ht="45" customHeight="1">
      <c r="B73" s="280"/>
      <c r="C73" s="386" t="s">
        <v>101</v>
      </c>
      <c r="D73" s="386"/>
      <c r="E73" s="386"/>
      <c r="F73" s="386"/>
      <c r="G73" s="386"/>
      <c r="H73" s="386"/>
      <c r="I73" s="386"/>
      <c r="J73" s="386"/>
      <c r="K73" s="281"/>
    </row>
    <row r="74" spans="2:11" ht="17.25" customHeight="1">
      <c r="B74" s="280"/>
      <c r="C74" s="282" t="s">
        <v>1675</v>
      </c>
      <c r="D74" s="282"/>
      <c r="E74" s="282"/>
      <c r="F74" s="282" t="s">
        <v>1676</v>
      </c>
      <c r="G74" s="283"/>
      <c r="H74" s="282" t="s">
        <v>137</v>
      </c>
      <c r="I74" s="282" t="s">
        <v>56</v>
      </c>
      <c r="J74" s="282" t="s">
        <v>1677</v>
      </c>
      <c r="K74" s="281"/>
    </row>
    <row r="75" spans="2:11" ht="17.25" customHeight="1">
      <c r="B75" s="280"/>
      <c r="C75" s="284" t="s">
        <v>1678</v>
      </c>
      <c r="D75" s="284"/>
      <c r="E75" s="284"/>
      <c r="F75" s="285" t="s">
        <v>1679</v>
      </c>
      <c r="G75" s="286"/>
      <c r="H75" s="284"/>
      <c r="I75" s="284"/>
      <c r="J75" s="284" t="s">
        <v>1680</v>
      </c>
      <c r="K75" s="281"/>
    </row>
    <row r="76" spans="2:11" ht="5.25" customHeight="1">
      <c r="B76" s="280"/>
      <c r="C76" s="287"/>
      <c r="D76" s="287"/>
      <c r="E76" s="287"/>
      <c r="F76" s="287"/>
      <c r="G76" s="288"/>
      <c r="H76" s="287"/>
      <c r="I76" s="287"/>
      <c r="J76" s="287"/>
      <c r="K76" s="281"/>
    </row>
    <row r="77" spans="2:11" ht="15" customHeight="1">
      <c r="B77" s="280"/>
      <c r="C77" s="270" t="s">
        <v>52</v>
      </c>
      <c r="D77" s="287"/>
      <c r="E77" s="287"/>
      <c r="F77" s="289" t="s">
        <v>1681</v>
      </c>
      <c r="G77" s="288"/>
      <c r="H77" s="270" t="s">
        <v>1682</v>
      </c>
      <c r="I77" s="270" t="s">
        <v>1683</v>
      </c>
      <c r="J77" s="270">
        <v>20</v>
      </c>
      <c r="K77" s="281"/>
    </row>
    <row r="78" spans="2:11" ht="15" customHeight="1">
      <c r="B78" s="280"/>
      <c r="C78" s="270" t="s">
        <v>1684</v>
      </c>
      <c r="D78" s="270"/>
      <c r="E78" s="270"/>
      <c r="F78" s="289" t="s">
        <v>1681</v>
      </c>
      <c r="G78" s="288"/>
      <c r="H78" s="270" t="s">
        <v>1685</v>
      </c>
      <c r="I78" s="270" t="s">
        <v>1683</v>
      </c>
      <c r="J78" s="270">
        <v>120</v>
      </c>
      <c r="K78" s="281"/>
    </row>
    <row r="79" spans="2:11" ht="15" customHeight="1">
      <c r="B79" s="290"/>
      <c r="C79" s="270" t="s">
        <v>1686</v>
      </c>
      <c r="D79" s="270"/>
      <c r="E79" s="270"/>
      <c r="F79" s="289" t="s">
        <v>1687</v>
      </c>
      <c r="G79" s="288"/>
      <c r="H79" s="270" t="s">
        <v>1688</v>
      </c>
      <c r="I79" s="270" t="s">
        <v>1683</v>
      </c>
      <c r="J79" s="270">
        <v>50</v>
      </c>
      <c r="K79" s="281"/>
    </row>
    <row r="80" spans="2:11" ht="15" customHeight="1">
      <c r="B80" s="290"/>
      <c r="C80" s="270" t="s">
        <v>1689</v>
      </c>
      <c r="D80" s="270"/>
      <c r="E80" s="270"/>
      <c r="F80" s="289" t="s">
        <v>1681</v>
      </c>
      <c r="G80" s="288"/>
      <c r="H80" s="270" t="s">
        <v>1690</v>
      </c>
      <c r="I80" s="270" t="s">
        <v>1691</v>
      </c>
      <c r="J80" s="270"/>
      <c r="K80" s="281"/>
    </row>
    <row r="81" spans="2:11" ht="15" customHeight="1">
      <c r="B81" s="290"/>
      <c r="C81" s="291" t="s">
        <v>1692</v>
      </c>
      <c r="D81" s="291"/>
      <c r="E81" s="291"/>
      <c r="F81" s="292" t="s">
        <v>1687</v>
      </c>
      <c r="G81" s="291"/>
      <c r="H81" s="291" t="s">
        <v>1693</v>
      </c>
      <c r="I81" s="291" t="s">
        <v>1683</v>
      </c>
      <c r="J81" s="291">
        <v>15</v>
      </c>
      <c r="K81" s="281"/>
    </row>
    <row r="82" spans="2:11" ht="15" customHeight="1">
      <c r="B82" s="290"/>
      <c r="C82" s="291" t="s">
        <v>1694</v>
      </c>
      <c r="D82" s="291"/>
      <c r="E82" s="291"/>
      <c r="F82" s="292" t="s">
        <v>1687</v>
      </c>
      <c r="G82" s="291"/>
      <c r="H82" s="291" t="s">
        <v>1695</v>
      </c>
      <c r="I82" s="291" t="s">
        <v>1683</v>
      </c>
      <c r="J82" s="291">
        <v>15</v>
      </c>
      <c r="K82" s="281"/>
    </row>
    <row r="83" spans="2:11" ht="15" customHeight="1">
      <c r="B83" s="290"/>
      <c r="C83" s="291" t="s">
        <v>1696</v>
      </c>
      <c r="D83" s="291"/>
      <c r="E83" s="291"/>
      <c r="F83" s="292" t="s">
        <v>1687</v>
      </c>
      <c r="G83" s="291"/>
      <c r="H83" s="291" t="s">
        <v>1697</v>
      </c>
      <c r="I83" s="291" t="s">
        <v>1683</v>
      </c>
      <c r="J83" s="291">
        <v>20</v>
      </c>
      <c r="K83" s="281"/>
    </row>
    <row r="84" spans="2:11" ht="15" customHeight="1">
      <c r="B84" s="290"/>
      <c r="C84" s="291" t="s">
        <v>1698</v>
      </c>
      <c r="D84" s="291"/>
      <c r="E84" s="291"/>
      <c r="F84" s="292" t="s">
        <v>1687</v>
      </c>
      <c r="G84" s="291"/>
      <c r="H84" s="291" t="s">
        <v>1699</v>
      </c>
      <c r="I84" s="291" t="s">
        <v>1683</v>
      </c>
      <c r="J84" s="291">
        <v>20</v>
      </c>
      <c r="K84" s="281"/>
    </row>
    <row r="85" spans="2:11" ht="15" customHeight="1">
      <c r="B85" s="290"/>
      <c r="C85" s="270" t="s">
        <v>1700</v>
      </c>
      <c r="D85" s="270"/>
      <c r="E85" s="270"/>
      <c r="F85" s="289" t="s">
        <v>1687</v>
      </c>
      <c r="G85" s="288"/>
      <c r="H85" s="270" t="s">
        <v>1701</v>
      </c>
      <c r="I85" s="270" t="s">
        <v>1683</v>
      </c>
      <c r="J85" s="270">
        <v>50</v>
      </c>
      <c r="K85" s="281"/>
    </row>
    <row r="86" spans="2:11" ht="15" customHeight="1">
      <c r="B86" s="290"/>
      <c r="C86" s="270" t="s">
        <v>1702</v>
      </c>
      <c r="D86" s="270"/>
      <c r="E86" s="270"/>
      <c r="F86" s="289" t="s">
        <v>1687</v>
      </c>
      <c r="G86" s="288"/>
      <c r="H86" s="270" t="s">
        <v>1703</v>
      </c>
      <c r="I86" s="270" t="s">
        <v>1683</v>
      </c>
      <c r="J86" s="270">
        <v>20</v>
      </c>
      <c r="K86" s="281"/>
    </row>
    <row r="87" spans="2:11" ht="15" customHeight="1">
      <c r="B87" s="290"/>
      <c r="C87" s="270" t="s">
        <v>1704</v>
      </c>
      <c r="D87" s="270"/>
      <c r="E87" s="270"/>
      <c r="F87" s="289" t="s">
        <v>1687</v>
      </c>
      <c r="G87" s="288"/>
      <c r="H87" s="270" t="s">
        <v>1705</v>
      </c>
      <c r="I87" s="270" t="s">
        <v>1683</v>
      </c>
      <c r="J87" s="270">
        <v>20</v>
      </c>
      <c r="K87" s="281"/>
    </row>
    <row r="88" spans="2:11" ht="15" customHeight="1">
      <c r="B88" s="290"/>
      <c r="C88" s="270" t="s">
        <v>1706</v>
      </c>
      <c r="D88" s="270"/>
      <c r="E88" s="270"/>
      <c r="F88" s="289" t="s">
        <v>1687</v>
      </c>
      <c r="G88" s="288"/>
      <c r="H88" s="270" t="s">
        <v>1707</v>
      </c>
      <c r="I88" s="270" t="s">
        <v>1683</v>
      </c>
      <c r="J88" s="270">
        <v>50</v>
      </c>
      <c r="K88" s="281"/>
    </row>
    <row r="89" spans="2:11" ht="15" customHeight="1">
      <c r="B89" s="290"/>
      <c r="C89" s="270" t="s">
        <v>1708</v>
      </c>
      <c r="D89" s="270"/>
      <c r="E89" s="270"/>
      <c r="F89" s="289" t="s">
        <v>1687</v>
      </c>
      <c r="G89" s="288"/>
      <c r="H89" s="270" t="s">
        <v>1708</v>
      </c>
      <c r="I89" s="270" t="s">
        <v>1683</v>
      </c>
      <c r="J89" s="270">
        <v>50</v>
      </c>
      <c r="K89" s="281"/>
    </row>
    <row r="90" spans="2:11" ht="15" customHeight="1">
      <c r="B90" s="290"/>
      <c r="C90" s="270" t="s">
        <v>142</v>
      </c>
      <c r="D90" s="270"/>
      <c r="E90" s="270"/>
      <c r="F90" s="289" t="s">
        <v>1687</v>
      </c>
      <c r="G90" s="288"/>
      <c r="H90" s="270" t="s">
        <v>1709</v>
      </c>
      <c r="I90" s="270" t="s">
        <v>1683</v>
      </c>
      <c r="J90" s="270">
        <v>255</v>
      </c>
      <c r="K90" s="281"/>
    </row>
    <row r="91" spans="2:11" ht="15" customHeight="1">
      <c r="B91" s="290"/>
      <c r="C91" s="270" t="s">
        <v>1710</v>
      </c>
      <c r="D91" s="270"/>
      <c r="E91" s="270"/>
      <c r="F91" s="289" t="s">
        <v>1681</v>
      </c>
      <c r="G91" s="288"/>
      <c r="H91" s="270" t="s">
        <v>1711</v>
      </c>
      <c r="I91" s="270" t="s">
        <v>1712</v>
      </c>
      <c r="J91" s="270"/>
      <c r="K91" s="281"/>
    </row>
    <row r="92" spans="2:11" ht="15" customHeight="1">
      <c r="B92" s="290"/>
      <c r="C92" s="270" t="s">
        <v>1713</v>
      </c>
      <c r="D92" s="270"/>
      <c r="E92" s="270"/>
      <c r="F92" s="289" t="s">
        <v>1681</v>
      </c>
      <c r="G92" s="288"/>
      <c r="H92" s="270" t="s">
        <v>1714</v>
      </c>
      <c r="I92" s="270" t="s">
        <v>1715</v>
      </c>
      <c r="J92" s="270"/>
      <c r="K92" s="281"/>
    </row>
    <row r="93" spans="2:11" ht="15" customHeight="1">
      <c r="B93" s="290"/>
      <c r="C93" s="270" t="s">
        <v>1716</v>
      </c>
      <c r="D93" s="270"/>
      <c r="E93" s="270"/>
      <c r="F93" s="289" t="s">
        <v>1681</v>
      </c>
      <c r="G93" s="288"/>
      <c r="H93" s="270" t="s">
        <v>1716</v>
      </c>
      <c r="I93" s="270" t="s">
        <v>1715</v>
      </c>
      <c r="J93" s="270"/>
      <c r="K93" s="281"/>
    </row>
    <row r="94" spans="2:11" ht="15" customHeight="1">
      <c r="B94" s="290"/>
      <c r="C94" s="270" t="s">
        <v>37</v>
      </c>
      <c r="D94" s="270"/>
      <c r="E94" s="270"/>
      <c r="F94" s="289" t="s">
        <v>1681</v>
      </c>
      <c r="G94" s="288"/>
      <c r="H94" s="270" t="s">
        <v>1717</v>
      </c>
      <c r="I94" s="270" t="s">
        <v>1715</v>
      </c>
      <c r="J94" s="270"/>
      <c r="K94" s="281"/>
    </row>
    <row r="95" spans="2:11" ht="15" customHeight="1">
      <c r="B95" s="290"/>
      <c r="C95" s="270" t="s">
        <v>47</v>
      </c>
      <c r="D95" s="270"/>
      <c r="E95" s="270"/>
      <c r="F95" s="289" t="s">
        <v>1681</v>
      </c>
      <c r="G95" s="288"/>
      <c r="H95" s="270" t="s">
        <v>1718</v>
      </c>
      <c r="I95" s="270" t="s">
        <v>1715</v>
      </c>
      <c r="J95" s="270"/>
      <c r="K95" s="281"/>
    </row>
    <row r="96" spans="2:11" ht="15" customHeight="1">
      <c r="B96" s="293"/>
      <c r="C96" s="294"/>
      <c r="D96" s="294"/>
      <c r="E96" s="294"/>
      <c r="F96" s="294"/>
      <c r="G96" s="294"/>
      <c r="H96" s="294"/>
      <c r="I96" s="294"/>
      <c r="J96" s="294"/>
      <c r="K96" s="295"/>
    </row>
    <row r="97" spans="2:11" ht="18.75" customHeight="1">
      <c r="B97" s="296"/>
      <c r="C97" s="297"/>
      <c r="D97" s="297"/>
      <c r="E97" s="297"/>
      <c r="F97" s="297"/>
      <c r="G97" s="297"/>
      <c r="H97" s="297"/>
      <c r="I97" s="297"/>
      <c r="J97" s="297"/>
      <c r="K97" s="296"/>
    </row>
    <row r="98" spans="2:11" ht="18.75" customHeight="1">
      <c r="B98" s="276"/>
      <c r="C98" s="276"/>
      <c r="D98" s="276"/>
      <c r="E98" s="276"/>
      <c r="F98" s="276"/>
      <c r="G98" s="276"/>
      <c r="H98" s="276"/>
      <c r="I98" s="276"/>
      <c r="J98" s="276"/>
      <c r="K98" s="276"/>
    </row>
    <row r="99" spans="2:11" ht="7.5" customHeight="1">
      <c r="B99" s="277"/>
      <c r="C99" s="278"/>
      <c r="D99" s="278"/>
      <c r="E99" s="278"/>
      <c r="F99" s="278"/>
      <c r="G99" s="278"/>
      <c r="H99" s="278"/>
      <c r="I99" s="278"/>
      <c r="J99" s="278"/>
      <c r="K99" s="279"/>
    </row>
    <row r="100" spans="2:11" ht="45" customHeight="1">
      <c r="B100" s="280"/>
      <c r="C100" s="386" t="s">
        <v>1719</v>
      </c>
      <c r="D100" s="386"/>
      <c r="E100" s="386"/>
      <c r="F100" s="386"/>
      <c r="G100" s="386"/>
      <c r="H100" s="386"/>
      <c r="I100" s="386"/>
      <c r="J100" s="386"/>
      <c r="K100" s="281"/>
    </row>
    <row r="101" spans="2:11" ht="17.25" customHeight="1">
      <c r="B101" s="280"/>
      <c r="C101" s="282" t="s">
        <v>1675</v>
      </c>
      <c r="D101" s="282"/>
      <c r="E101" s="282"/>
      <c r="F101" s="282" t="s">
        <v>1676</v>
      </c>
      <c r="G101" s="283"/>
      <c r="H101" s="282" t="s">
        <v>137</v>
      </c>
      <c r="I101" s="282" t="s">
        <v>56</v>
      </c>
      <c r="J101" s="282" t="s">
        <v>1677</v>
      </c>
      <c r="K101" s="281"/>
    </row>
    <row r="102" spans="2:11" ht="17.25" customHeight="1">
      <c r="B102" s="280"/>
      <c r="C102" s="284" t="s">
        <v>1678</v>
      </c>
      <c r="D102" s="284"/>
      <c r="E102" s="284"/>
      <c r="F102" s="285" t="s">
        <v>1679</v>
      </c>
      <c r="G102" s="286"/>
      <c r="H102" s="284"/>
      <c r="I102" s="284"/>
      <c r="J102" s="284" t="s">
        <v>1680</v>
      </c>
      <c r="K102" s="281"/>
    </row>
    <row r="103" spans="2:11" ht="5.25" customHeight="1">
      <c r="B103" s="280"/>
      <c r="C103" s="282"/>
      <c r="D103" s="282"/>
      <c r="E103" s="282"/>
      <c r="F103" s="282"/>
      <c r="G103" s="298"/>
      <c r="H103" s="282"/>
      <c r="I103" s="282"/>
      <c r="J103" s="282"/>
      <c r="K103" s="281"/>
    </row>
    <row r="104" spans="2:11" ht="15" customHeight="1">
      <c r="B104" s="280"/>
      <c r="C104" s="270" t="s">
        <v>52</v>
      </c>
      <c r="D104" s="287"/>
      <c r="E104" s="287"/>
      <c r="F104" s="289" t="s">
        <v>1681</v>
      </c>
      <c r="G104" s="298"/>
      <c r="H104" s="270" t="s">
        <v>1720</v>
      </c>
      <c r="I104" s="270" t="s">
        <v>1683</v>
      </c>
      <c r="J104" s="270">
        <v>20</v>
      </c>
      <c r="K104" s="281"/>
    </row>
    <row r="105" spans="2:11" ht="15" customHeight="1">
      <c r="B105" s="280"/>
      <c r="C105" s="270" t="s">
        <v>1684</v>
      </c>
      <c r="D105" s="270"/>
      <c r="E105" s="270"/>
      <c r="F105" s="289" t="s">
        <v>1681</v>
      </c>
      <c r="G105" s="270"/>
      <c r="H105" s="270" t="s">
        <v>1720</v>
      </c>
      <c r="I105" s="270" t="s">
        <v>1683</v>
      </c>
      <c r="J105" s="270">
        <v>120</v>
      </c>
      <c r="K105" s="281"/>
    </row>
    <row r="106" spans="2:11" ht="15" customHeight="1">
      <c r="B106" s="290"/>
      <c r="C106" s="270" t="s">
        <v>1686</v>
      </c>
      <c r="D106" s="270"/>
      <c r="E106" s="270"/>
      <c r="F106" s="289" t="s">
        <v>1687</v>
      </c>
      <c r="G106" s="270"/>
      <c r="H106" s="270" t="s">
        <v>1720</v>
      </c>
      <c r="I106" s="270" t="s">
        <v>1683</v>
      </c>
      <c r="J106" s="270">
        <v>50</v>
      </c>
      <c r="K106" s="281"/>
    </row>
    <row r="107" spans="2:11" ht="15" customHeight="1">
      <c r="B107" s="290"/>
      <c r="C107" s="270" t="s">
        <v>1689</v>
      </c>
      <c r="D107" s="270"/>
      <c r="E107" s="270"/>
      <c r="F107" s="289" t="s">
        <v>1681</v>
      </c>
      <c r="G107" s="270"/>
      <c r="H107" s="270" t="s">
        <v>1720</v>
      </c>
      <c r="I107" s="270" t="s">
        <v>1691</v>
      </c>
      <c r="J107" s="270"/>
      <c r="K107" s="281"/>
    </row>
    <row r="108" spans="2:11" ht="15" customHeight="1">
      <c r="B108" s="290"/>
      <c r="C108" s="270" t="s">
        <v>1700</v>
      </c>
      <c r="D108" s="270"/>
      <c r="E108" s="270"/>
      <c r="F108" s="289" t="s">
        <v>1687</v>
      </c>
      <c r="G108" s="270"/>
      <c r="H108" s="270" t="s">
        <v>1720</v>
      </c>
      <c r="I108" s="270" t="s">
        <v>1683</v>
      </c>
      <c r="J108" s="270">
        <v>50</v>
      </c>
      <c r="K108" s="281"/>
    </row>
    <row r="109" spans="2:11" ht="15" customHeight="1">
      <c r="B109" s="290"/>
      <c r="C109" s="270" t="s">
        <v>1708</v>
      </c>
      <c r="D109" s="270"/>
      <c r="E109" s="270"/>
      <c r="F109" s="289" t="s">
        <v>1687</v>
      </c>
      <c r="G109" s="270"/>
      <c r="H109" s="270" t="s">
        <v>1720</v>
      </c>
      <c r="I109" s="270" t="s">
        <v>1683</v>
      </c>
      <c r="J109" s="270">
        <v>50</v>
      </c>
      <c r="K109" s="281"/>
    </row>
    <row r="110" spans="2:11" ht="15" customHeight="1">
      <c r="B110" s="290"/>
      <c r="C110" s="270" t="s">
        <v>1706</v>
      </c>
      <c r="D110" s="270"/>
      <c r="E110" s="270"/>
      <c r="F110" s="289" t="s">
        <v>1687</v>
      </c>
      <c r="G110" s="270"/>
      <c r="H110" s="270" t="s">
        <v>1720</v>
      </c>
      <c r="I110" s="270" t="s">
        <v>1683</v>
      </c>
      <c r="J110" s="270">
        <v>50</v>
      </c>
      <c r="K110" s="281"/>
    </row>
    <row r="111" spans="2:11" ht="15" customHeight="1">
      <c r="B111" s="290"/>
      <c r="C111" s="270" t="s">
        <v>52</v>
      </c>
      <c r="D111" s="270"/>
      <c r="E111" s="270"/>
      <c r="F111" s="289" t="s">
        <v>1681</v>
      </c>
      <c r="G111" s="270"/>
      <c r="H111" s="270" t="s">
        <v>1721</v>
      </c>
      <c r="I111" s="270" t="s">
        <v>1683</v>
      </c>
      <c r="J111" s="270">
        <v>20</v>
      </c>
      <c r="K111" s="281"/>
    </row>
    <row r="112" spans="2:11" ht="15" customHeight="1">
      <c r="B112" s="290"/>
      <c r="C112" s="270" t="s">
        <v>1722</v>
      </c>
      <c r="D112" s="270"/>
      <c r="E112" s="270"/>
      <c r="F112" s="289" t="s">
        <v>1681</v>
      </c>
      <c r="G112" s="270"/>
      <c r="H112" s="270" t="s">
        <v>1723</v>
      </c>
      <c r="I112" s="270" t="s">
        <v>1683</v>
      </c>
      <c r="J112" s="270">
        <v>120</v>
      </c>
      <c r="K112" s="281"/>
    </row>
    <row r="113" spans="2:11" ht="15" customHeight="1">
      <c r="B113" s="290"/>
      <c r="C113" s="270" t="s">
        <v>37</v>
      </c>
      <c r="D113" s="270"/>
      <c r="E113" s="270"/>
      <c r="F113" s="289" t="s">
        <v>1681</v>
      </c>
      <c r="G113" s="270"/>
      <c r="H113" s="270" t="s">
        <v>1724</v>
      </c>
      <c r="I113" s="270" t="s">
        <v>1715</v>
      </c>
      <c r="J113" s="270"/>
      <c r="K113" s="281"/>
    </row>
    <row r="114" spans="2:11" ht="15" customHeight="1">
      <c r="B114" s="290"/>
      <c r="C114" s="270" t="s">
        <v>47</v>
      </c>
      <c r="D114" s="270"/>
      <c r="E114" s="270"/>
      <c r="F114" s="289" t="s">
        <v>1681</v>
      </c>
      <c r="G114" s="270"/>
      <c r="H114" s="270" t="s">
        <v>1725</v>
      </c>
      <c r="I114" s="270" t="s">
        <v>1715</v>
      </c>
      <c r="J114" s="270"/>
      <c r="K114" s="281"/>
    </row>
    <row r="115" spans="2:11" ht="15" customHeight="1">
      <c r="B115" s="290"/>
      <c r="C115" s="270" t="s">
        <v>56</v>
      </c>
      <c r="D115" s="270"/>
      <c r="E115" s="270"/>
      <c r="F115" s="289" t="s">
        <v>1681</v>
      </c>
      <c r="G115" s="270"/>
      <c r="H115" s="270" t="s">
        <v>1726</v>
      </c>
      <c r="I115" s="270" t="s">
        <v>1727</v>
      </c>
      <c r="J115" s="270"/>
      <c r="K115" s="281"/>
    </row>
    <row r="116" spans="2:11" ht="15" customHeight="1">
      <c r="B116" s="293"/>
      <c r="C116" s="299"/>
      <c r="D116" s="299"/>
      <c r="E116" s="299"/>
      <c r="F116" s="299"/>
      <c r="G116" s="299"/>
      <c r="H116" s="299"/>
      <c r="I116" s="299"/>
      <c r="J116" s="299"/>
      <c r="K116" s="295"/>
    </row>
    <row r="117" spans="2:11" ht="18.75" customHeight="1">
      <c r="B117" s="300"/>
      <c r="C117" s="266"/>
      <c r="D117" s="266"/>
      <c r="E117" s="266"/>
      <c r="F117" s="301"/>
      <c r="G117" s="266"/>
      <c r="H117" s="266"/>
      <c r="I117" s="266"/>
      <c r="J117" s="266"/>
      <c r="K117" s="300"/>
    </row>
    <row r="118" spans="2:11" ht="18.75" customHeight="1">
      <c r="B118" s="276"/>
      <c r="C118" s="276"/>
      <c r="D118" s="276"/>
      <c r="E118" s="276"/>
      <c r="F118" s="276"/>
      <c r="G118" s="276"/>
      <c r="H118" s="276"/>
      <c r="I118" s="276"/>
      <c r="J118" s="276"/>
      <c r="K118" s="276"/>
    </row>
    <row r="119" spans="2:11" ht="7.5" customHeight="1">
      <c r="B119" s="302"/>
      <c r="C119" s="303"/>
      <c r="D119" s="303"/>
      <c r="E119" s="303"/>
      <c r="F119" s="303"/>
      <c r="G119" s="303"/>
      <c r="H119" s="303"/>
      <c r="I119" s="303"/>
      <c r="J119" s="303"/>
      <c r="K119" s="304"/>
    </row>
    <row r="120" spans="2:11" ht="45" customHeight="1">
      <c r="B120" s="305"/>
      <c r="C120" s="382" t="s">
        <v>1728</v>
      </c>
      <c r="D120" s="382"/>
      <c r="E120" s="382"/>
      <c r="F120" s="382"/>
      <c r="G120" s="382"/>
      <c r="H120" s="382"/>
      <c r="I120" s="382"/>
      <c r="J120" s="382"/>
      <c r="K120" s="306"/>
    </row>
    <row r="121" spans="2:11" ht="17.25" customHeight="1">
      <c r="B121" s="307"/>
      <c r="C121" s="282" t="s">
        <v>1675</v>
      </c>
      <c r="D121" s="282"/>
      <c r="E121" s="282"/>
      <c r="F121" s="282" t="s">
        <v>1676</v>
      </c>
      <c r="G121" s="283"/>
      <c r="H121" s="282" t="s">
        <v>137</v>
      </c>
      <c r="I121" s="282" t="s">
        <v>56</v>
      </c>
      <c r="J121" s="282" t="s">
        <v>1677</v>
      </c>
      <c r="K121" s="308"/>
    </row>
    <row r="122" spans="2:11" ht="17.25" customHeight="1">
      <c r="B122" s="307"/>
      <c r="C122" s="284" t="s">
        <v>1678</v>
      </c>
      <c r="D122" s="284"/>
      <c r="E122" s="284"/>
      <c r="F122" s="285" t="s">
        <v>1679</v>
      </c>
      <c r="G122" s="286"/>
      <c r="H122" s="284"/>
      <c r="I122" s="284"/>
      <c r="J122" s="284" t="s">
        <v>1680</v>
      </c>
      <c r="K122" s="308"/>
    </row>
    <row r="123" spans="2:11" ht="5.25" customHeight="1">
      <c r="B123" s="309"/>
      <c r="C123" s="287"/>
      <c r="D123" s="287"/>
      <c r="E123" s="287"/>
      <c r="F123" s="287"/>
      <c r="G123" s="270"/>
      <c r="H123" s="287"/>
      <c r="I123" s="287"/>
      <c r="J123" s="287"/>
      <c r="K123" s="310"/>
    </row>
    <row r="124" spans="2:11" ht="15" customHeight="1">
      <c r="B124" s="309"/>
      <c r="C124" s="270" t="s">
        <v>1684</v>
      </c>
      <c r="D124" s="287"/>
      <c r="E124" s="287"/>
      <c r="F124" s="289" t="s">
        <v>1681</v>
      </c>
      <c r="G124" s="270"/>
      <c r="H124" s="270" t="s">
        <v>1720</v>
      </c>
      <c r="I124" s="270" t="s">
        <v>1683</v>
      </c>
      <c r="J124" s="270">
        <v>120</v>
      </c>
      <c r="K124" s="311"/>
    </row>
    <row r="125" spans="2:11" ht="15" customHeight="1">
      <c r="B125" s="309"/>
      <c r="C125" s="270" t="s">
        <v>1729</v>
      </c>
      <c r="D125" s="270"/>
      <c r="E125" s="270"/>
      <c r="F125" s="289" t="s">
        <v>1681</v>
      </c>
      <c r="G125" s="270"/>
      <c r="H125" s="270" t="s">
        <v>1730</v>
      </c>
      <c r="I125" s="270" t="s">
        <v>1683</v>
      </c>
      <c r="J125" s="270" t="s">
        <v>1731</v>
      </c>
      <c r="K125" s="311"/>
    </row>
    <row r="126" spans="2:11" ht="15" customHeight="1">
      <c r="B126" s="309"/>
      <c r="C126" s="270" t="s">
        <v>1630</v>
      </c>
      <c r="D126" s="270"/>
      <c r="E126" s="270"/>
      <c r="F126" s="289" t="s">
        <v>1681</v>
      </c>
      <c r="G126" s="270"/>
      <c r="H126" s="270" t="s">
        <v>1732</v>
      </c>
      <c r="I126" s="270" t="s">
        <v>1683</v>
      </c>
      <c r="J126" s="270" t="s">
        <v>1731</v>
      </c>
      <c r="K126" s="311"/>
    </row>
    <row r="127" spans="2:11" ht="15" customHeight="1">
      <c r="B127" s="309"/>
      <c r="C127" s="270" t="s">
        <v>1692</v>
      </c>
      <c r="D127" s="270"/>
      <c r="E127" s="270"/>
      <c r="F127" s="289" t="s">
        <v>1687</v>
      </c>
      <c r="G127" s="270"/>
      <c r="H127" s="270" t="s">
        <v>1693</v>
      </c>
      <c r="I127" s="270" t="s">
        <v>1683</v>
      </c>
      <c r="J127" s="270">
        <v>15</v>
      </c>
      <c r="K127" s="311"/>
    </row>
    <row r="128" spans="2:11" ht="15" customHeight="1">
      <c r="B128" s="309"/>
      <c r="C128" s="291" t="s">
        <v>1694</v>
      </c>
      <c r="D128" s="291"/>
      <c r="E128" s="291"/>
      <c r="F128" s="292" t="s">
        <v>1687</v>
      </c>
      <c r="G128" s="291"/>
      <c r="H128" s="291" t="s">
        <v>1695</v>
      </c>
      <c r="I128" s="291" t="s">
        <v>1683</v>
      </c>
      <c r="J128" s="291">
        <v>15</v>
      </c>
      <c r="K128" s="311"/>
    </row>
    <row r="129" spans="2:11" ht="15" customHeight="1">
      <c r="B129" s="309"/>
      <c r="C129" s="291" t="s">
        <v>1696</v>
      </c>
      <c r="D129" s="291"/>
      <c r="E129" s="291"/>
      <c r="F129" s="292" t="s">
        <v>1687</v>
      </c>
      <c r="G129" s="291"/>
      <c r="H129" s="291" t="s">
        <v>1697</v>
      </c>
      <c r="I129" s="291" t="s">
        <v>1683</v>
      </c>
      <c r="J129" s="291">
        <v>20</v>
      </c>
      <c r="K129" s="311"/>
    </row>
    <row r="130" spans="2:11" ht="15" customHeight="1">
      <c r="B130" s="309"/>
      <c r="C130" s="291" t="s">
        <v>1698</v>
      </c>
      <c r="D130" s="291"/>
      <c r="E130" s="291"/>
      <c r="F130" s="292" t="s">
        <v>1687</v>
      </c>
      <c r="G130" s="291"/>
      <c r="H130" s="291" t="s">
        <v>1699</v>
      </c>
      <c r="I130" s="291" t="s">
        <v>1683</v>
      </c>
      <c r="J130" s="291">
        <v>20</v>
      </c>
      <c r="K130" s="311"/>
    </row>
    <row r="131" spans="2:11" ht="15" customHeight="1">
      <c r="B131" s="309"/>
      <c r="C131" s="270" t="s">
        <v>1686</v>
      </c>
      <c r="D131" s="270"/>
      <c r="E131" s="270"/>
      <c r="F131" s="289" t="s">
        <v>1687</v>
      </c>
      <c r="G131" s="270"/>
      <c r="H131" s="270" t="s">
        <v>1720</v>
      </c>
      <c r="I131" s="270" t="s">
        <v>1683</v>
      </c>
      <c r="J131" s="270">
        <v>50</v>
      </c>
      <c r="K131" s="311"/>
    </row>
    <row r="132" spans="2:11" ht="15" customHeight="1">
      <c r="B132" s="309"/>
      <c r="C132" s="270" t="s">
        <v>1700</v>
      </c>
      <c r="D132" s="270"/>
      <c r="E132" s="270"/>
      <c r="F132" s="289" t="s">
        <v>1687</v>
      </c>
      <c r="G132" s="270"/>
      <c r="H132" s="270" t="s">
        <v>1720</v>
      </c>
      <c r="I132" s="270" t="s">
        <v>1683</v>
      </c>
      <c r="J132" s="270">
        <v>50</v>
      </c>
      <c r="K132" s="311"/>
    </row>
    <row r="133" spans="2:11" ht="15" customHeight="1">
      <c r="B133" s="309"/>
      <c r="C133" s="270" t="s">
        <v>1706</v>
      </c>
      <c r="D133" s="270"/>
      <c r="E133" s="270"/>
      <c r="F133" s="289" t="s">
        <v>1687</v>
      </c>
      <c r="G133" s="270"/>
      <c r="H133" s="270" t="s">
        <v>1720</v>
      </c>
      <c r="I133" s="270" t="s">
        <v>1683</v>
      </c>
      <c r="J133" s="270">
        <v>50</v>
      </c>
      <c r="K133" s="311"/>
    </row>
    <row r="134" spans="2:11" ht="15" customHeight="1">
      <c r="B134" s="309"/>
      <c r="C134" s="270" t="s">
        <v>1708</v>
      </c>
      <c r="D134" s="270"/>
      <c r="E134" s="270"/>
      <c r="F134" s="289" t="s">
        <v>1687</v>
      </c>
      <c r="G134" s="270"/>
      <c r="H134" s="270" t="s">
        <v>1720</v>
      </c>
      <c r="I134" s="270" t="s">
        <v>1683</v>
      </c>
      <c r="J134" s="270">
        <v>50</v>
      </c>
      <c r="K134" s="311"/>
    </row>
    <row r="135" spans="2:11" ht="15" customHeight="1">
      <c r="B135" s="309"/>
      <c r="C135" s="270" t="s">
        <v>142</v>
      </c>
      <c r="D135" s="270"/>
      <c r="E135" s="270"/>
      <c r="F135" s="289" t="s">
        <v>1687</v>
      </c>
      <c r="G135" s="270"/>
      <c r="H135" s="270" t="s">
        <v>1733</v>
      </c>
      <c r="I135" s="270" t="s">
        <v>1683</v>
      </c>
      <c r="J135" s="270">
        <v>255</v>
      </c>
      <c r="K135" s="311"/>
    </row>
    <row r="136" spans="2:11" ht="15" customHeight="1">
      <c r="B136" s="309"/>
      <c r="C136" s="270" t="s">
        <v>1710</v>
      </c>
      <c r="D136" s="270"/>
      <c r="E136" s="270"/>
      <c r="F136" s="289" t="s">
        <v>1681</v>
      </c>
      <c r="G136" s="270"/>
      <c r="H136" s="270" t="s">
        <v>1734</v>
      </c>
      <c r="I136" s="270" t="s">
        <v>1712</v>
      </c>
      <c r="J136" s="270"/>
      <c r="K136" s="311"/>
    </row>
    <row r="137" spans="2:11" ht="15" customHeight="1">
      <c r="B137" s="309"/>
      <c r="C137" s="270" t="s">
        <v>1713</v>
      </c>
      <c r="D137" s="270"/>
      <c r="E137" s="270"/>
      <c r="F137" s="289" t="s">
        <v>1681</v>
      </c>
      <c r="G137" s="270"/>
      <c r="H137" s="270" t="s">
        <v>1735</v>
      </c>
      <c r="I137" s="270" t="s">
        <v>1715</v>
      </c>
      <c r="J137" s="270"/>
      <c r="K137" s="311"/>
    </row>
    <row r="138" spans="2:11" ht="15" customHeight="1">
      <c r="B138" s="309"/>
      <c r="C138" s="270" t="s">
        <v>1716</v>
      </c>
      <c r="D138" s="270"/>
      <c r="E138" s="270"/>
      <c r="F138" s="289" t="s">
        <v>1681</v>
      </c>
      <c r="G138" s="270"/>
      <c r="H138" s="270" t="s">
        <v>1716</v>
      </c>
      <c r="I138" s="270" t="s">
        <v>1715</v>
      </c>
      <c r="J138" s="270"/>
      <c r="K138" s="311"/>
    </row>
    <row r="139" spans="2:11" ht="15" customHeight="1">
      <c r="B139" s="309"/>
      <c r="C139" s="270" t="s">
        <v>37</v>
      </c>
      <c r="D139" s="270"/>
      <c r="E139" s="270"/>
      <c r="F139" s="289" t="s">
        <v>1681</v>
      </c>
      <c r="G139" s="270"/>
      <c r="H139" s="270" t="s">
        <v>1736</v>
      </c>
      <c r="I139" s="270" t="s">
        <v>1715</v>
      </c>
      <c r="J139" s="270"/>
      <c r="K139" s="311"/>
    </row>
    <row r="140" spans="2:11" ht="15" customHeight="1">
      <c r="B140" s="309"/>
      <c r="C140" s="270" t="s">
        <v>1737</v>
      </c>
      <c r="D140" s="270"/>
      <c r="E140" s="270"/>
      <c r="F140" s="289" t="s">
        <v>1681</v>
      </c>
      <c r="G140" s="270"/>
      <c r="H140" s="270" t="s">
        <v>1738</v>
      </c>
      <c r="I140" s="270" t="s">
        <v>1715</v>
      </c>
      <c r="J140" s="270"/>
      <c r="K140" s="311"/>
    </row>
    <row r="141" spans="2:11" ht="15" customHeight="1">
      <c r="B141" s="312"/>
      <c r="C141" s="313"/>
      <c r="D141" s="313"/>
      <c r="E141" s="313"/>
      <c r="F141" s="313"/>
      <c r="G141" s="313"/>
      <c r="H141" s="313"/>
      <c r="I141" s="313"/>
      <c r="J141" s="313"/>
      <c r="K141" s="314"/>
    </row>
    <row r="142" spans="2:11" ht="18.75" customHeight="1">
      <c r="B142" s="266"/>
      <c r="C142" s="266"/>
      <c r="D142" s="266"/>
      <c r="E142" s="266"/>
      <c r="F142" s="301"/>
      <c r="G142" s="266"/>
      <c r="H142" s="266"/>
      <c r="I142" s="266"/>
      <c r="J142" s="266"/>
      <c r="K142" s="266"/>
    </row>
    <row r="143" spans="2:11" ht="18.75" customHeight="1">
      <c r="B143" s="276"/>
      <c r="C143" s="276"/>
      <c r="D143" s="276"/>
      <c r="E143" s="276"/>
      <c r="F143" s="276"/>
      <c r="G143" s="276"/>
      <c r="H143" s="276"/>
      <c r="I143" s="276"/>
      <c r="J143" s="276"/>
      <c r="K143" s="276"/>
    </row>
    <row r="144" spans="2:11" ht="7.5" customHeight="1">
      <c r="B144" s="277"/>
      <c r="C144" s="278"/>
      <c r="D144" s="278"/>
      <c r="E144" s="278"/>
      <c r="F144" s="278"/>
      <c r="G144" s="278"/>
      <c r="H144" s="278"/>
      <c r="I144" s="278"/>
      <c r="J144" s="278"/>
      <c r="K144" s="279"/>
    </row>
    <row r="145" spans="2:11" ht="45" customHeight="1">
      <c r="B145" s="280"/>
      <c r="C145" s="386" t="s">
        <v>1739</v>
      </c>
      <c r="D145" s="386"/>
      <c r="E145" s="386"/>
      <c r="F145" s="386"/>
      <c r="G145" s="386"/>
      <c r="H145" s="386"/>
      <c r="I145" s="386"/>
      <c r="J145" s="386"/>
      <c r="K145" s="281"/>
    </row>
    <row r="146" spans="2:11" ht="17.25" customHeight="1">
      <c r="B146" s="280"/>
      <c r="C146" s="282" t="s">
        <v>1675</v>
      </c>
      <c r="D146" s="282"/>
      <c r="E146" s="282"/>
      <c r="F146" s="282" t="s">
        <v>1676</v>
      </c>
      <c r="G146" s="283"/>
      <c r="H146" s="282" t="s">
        <v>137</v>
      </c>
      <c r="I146" s="282" t="s">
        <v>56</v>
      </c>
      <c r="J146" s="282" t="s">
        <v>1677</v>
      </c>
      <c r="K146" s="281"/>
    </row>
    <row r="147" spans="2:11" ht="17.25" customHeight="1">
      <c r="B147" s="280"/>
      <c r="C147" s="284" t="s">
        <v>1678</v>
      </c>
      <c r="D147" s="284"/>
      <c r="E147" s="284"/>
      <c r="F147" s="285" t="s">
        <v>1679</v>
      </c>
      <c r="G147" s="286"/>
      <c r="H147" s="284"/>
      <c r="I147" s="284"/>
      <c r="J147" s="284" t="s">
        <v>1680</v>
      </c>
      <c r="K147" s="281"/>
    </row>
    <row r="148" spans="2:11" ht="5.25" customHeight="1">
      <c r="B148" s="290"/>
      <c r="C148" s="287"/>
      <c r="D148" s="287"/>
      <c r="E148" s="287"/>
      <c r="F148" s="287"/>
      <c r="G148" s="288"/>
      <c r="H148" s="287"/>
      <c r="I148" s="287"/>
      <c r="J148" s="287"/>
      <c r="K148" s="311"/>
    </row>
    <row r="149" spans="2:11" ht="15" customHeight="1">
      <c r="B149" s="290"/>
      <c r="C149" s="315" t="s">
        <v>1684</v>
      </c>
      <c r="D149" s="270"/>
      <c r="E149" s="270"/>
      <c r="F149" s="316" t="s">
        <v>1681</v>
      </c>
      <c r="G149" s="270"/>
      <c r="H149" s="315" t="s">
        <v>1720</v>
      </c>
      <c r="I149" s="315" t="s">
        <v>1683</v>
      </c>
      <c r="J149" s="315">
        <v>120</v>
      </c>
      <c r="K149" s="311"/>
    </row>
    <row r="150" spans="2:11" ht="15" customHeight="1">
      <c r="B150" s="290"/>
      <c r="C150" s="315" t="s">
        <v>1729</v>
      </c>
      <c r="D150" s="270"/>
      <c r="E150" s="270"/>
      <c r="F150" s="316" t="s">
        <v>1681</v>
      </c>
      <c r="G150" s="270"/>
      <c r="H150" s="315" t="s">
        <v>1740</v>
      </c>
      <c r="I150" s="315" t="s">
        <v>1683</v>
      </c>
      <c r="J150" s="315" t="s">
        <v>1731</v>
      </c>
      <c r="K150" s="311"/>
    </row>
    <row r="151" spans="2:11" ht="15" customHeight="1">
      <c r="B151" s="290"/>
      <c r="C151" s="315" t="s">
        <v>1630</v>
      </c>
      <c r="D151" s="270"/>
      <c r="E151" s="270"/>
      <c r="F151" s="316" t="s">
        <v>1681</v>
      </c>
      <c r="G151" s="270"/>
      <c r="H151" s="315" t="s">
        <v>1741</v>
      </c>
      <c r="I151" s="315" t="s">
        <v>1683</v>
      </c>
      <c r="J151" s="315" t="s">
        <v>1731</v>
      </c>
      <c r="K151" s="311"/>
    </row>
    <row r="152" spans="2:11" ht="15" customHeight="1">
      <c r="B152" s="290"/>
      <c r="C152" s="315" t="s">
        <v>1686</v>
      </c>
      <c r="D152" s="270"/>
      <c r="E152" s="270"/>
      <c r="F152" s="316" t="s">
        <v>1687</v>
      </c>
      <c r="G152" s="270"/>
      <c r="H152" s="315" t="s">
        <v>1720</v>
      </c>
      <c r="I152" s="315" t="s">
        <v>1683</v>
      </c>
      <c r="J152" s="315">
        <v>50</v>
      </c>
      <c r="K152" s="311"/>
    </row>
    <row r="153" spans="2:11" ht="15" customHeight="1">
      <c r="B153" s="290"/>
      <c r="C153" s="315" t="s">
        <v>1689</v>
      </c>
      <c r="D153" s="270"/>
      <c r="E153" s="270"/>
      <c r="F153" s="316" t="s">
        <v>1681</v>
      </c>
      <c r="G153" s="270"/>
      <c r="H153" s="315" t="s">
        <v>1720</v>
      </c>
      <c r="I153" s="315" t="s">
        <v>1691</v>
      </c>
      <c r="J153" s="315"/>
      <c r="K153" s="311"/>
    </row>
    <row r="154" spans="2:11" ht="15" customHeight="1">
      <c r="B154" s="290"/>
      <c r="C154" s="315" t="s">
        <v>1700</v>
      </c>
      <c r="D154" s="270"/>
      <c r="E154" s="270"/>
      <c r="F154" s="316" t="s">
        <v>1687</v>
      </c>
      <c r="G154" s="270"/>
      <c r="H154" s="315" t="s">
        <v>1720</v>
      </c>
      <c r="I154" s="315" t="s">
        <v>1683</v>
      </c>
      <c r="J154" s="315">
        <v>50</v>
      </c>
      <c r="K154" s="311"/>
    </row>
    <row r="155" spans="2:11" ht="15" customHeight="1">
      <c r="B155" s="290"/>
      <c r="C155" s="315" t="s">
        <v>1708</v>
      </c>
      <c r="D155" s="270"/>
      <c r="E155" s="270"/>
      <c r="F155" s="316" t="s">
        <v>1687</v>
      </c>
      <c r="G155" s="270"/>
      <c r="H155" s="315" t="s">
        <v>1720</v>
      </c>
      <c r="I155" s="315" t="s">
        <v>1683</v>
      </c>
      <c r="J155" s="315">
        <v>50</v>
      </c>
      <c r="K155" s="311"/>
    </row>
    <row r="156" spans="2:11" ht="15" customHeight="1">
      <c r="B156" s="290"/>
      <c r="C156" s="315" t="s">
        <v>1706</v>
      </c>
      <c r="D156" s="270"/>
      <c r="E156" s="270"/>
      <c r="F156" s="316" t="s">
        <v>1687</v>
      </c>
      <c r="G156" s="270"/>
      <c r="H156" s="315" t="s">
        <v>1720</v>
      </c>
      <c r="I156" s="315" t="s">
        <v>1683</v>
      </c>
      <c r="J156" s="315">
        <v>50</v>
      </c>
      <c r="K156" s="311"/>
    </row>
    <row r="157" spans="2:11" ht="15" customHeight="1">
      <c r="B157" s="290"/>
      <c r="C157" s="315" t="s">
        <v>106</v>
      </c>
      <c r="D157" s="270"/>
      <c r="E157" s="270"/>
      <c r="F157" s="316" t="s">
        <v>1681</v>
      </c>
      <c r="G157" s="270"/>
      <c r="H157" s="315" t="s">
        <v>1742</v>
      </c>
      <c r="I157" s="315" t="s">
        <v>1683</v>
      </c>
      <c r="J157" s="315" t="s">
        <v>1743</v>
      </c>
      <c r="K157" s="311"/>
    </row>
    <row r="158" spans="2:11" ht="15" customHeight="1">
      <c r="B158" s="290"/>
      <c r="C158" s="315" t="s">
        <v>1744</v>
      </c>
      <c r="D158" s="270"/>
      <c r="E158" s="270"/>
      <c r="F158" s="316" t="s">
        <v>1681</v>
      </c>
      <c r="G158" s="270"/>
      <c r="H158" s="315" t="s">
        <v>1745</v>
      </c>
      <c r="I158" s="315" t="s">
        <v>1715</v>
      </c>
      <c r="J158" s="315"/>
      <c r="K158" s="311"/>
    </row>
    <row r="159" spans="2:11" ht="15" customHeight="1">
      <c r="B159" s="317"/>
      <c r="C159" s="299"/>
      <c r="D159" s="299"/>
      <c r="E159" s="299"/>
      <c r="F159" s="299"/>
      <c r="G159" s="299"/>
      <c r="H159" s="299"/>
      <c r="I159" s="299"/>
      <c r="J159" s="299"/>
      <c r="K159" s="318"/>
    </row>
    <row r="160" spans="2:11" ht="18.75" customHeight="1">
      <c r="B160" s="266"/>
      <c r="C160" s="270"/>
      <c r="D160" s="270"/>
      <c r="E160" s="270"/>
      <c r="F160" s="289"/>
      <c r="G160" s="270"/>
      <c r="H160" s="270"/>
      <c r="I160" s="270"/>
      <c r="J160" s="270"/>
      <c r="K160" s="266"/>
    </row>
    <row r="161" spans="2:11" ht="18.75" customHeight="1">
      <c r="B161" s="276"/>
      <c r="C161" s="276"/>
      <c r="D161" s="276"/>
      <c r="E161" s="276"/>
      <c r="F161" s="276"/>
      <c r="G161" s="276"/>
      <c r="H161" s="276"/>
      <c r="I161" s="276"/>
      <c r="J161" s="276"/>
      <c r="K161" s="276"/>
    </row>
    <row r="162" spans="2:11" ht="7.5" customHeight="1">
      <c r="B162" s="258"/>
      <c r="C162" s="259"/>
      <c r="D162" s="259"/>
      <c r="E162" s="259"/>
      <c r="F162" s="259"/>
      <c r="G162" s="259"/>
      <c r="H162" s="259"/>
      <c r="I162" s="259"/>
      <c r="J162" s="259"/>
      <c r="K162" s="260"/>
    </row>
    <row r="163" spans="2:11" ht="45" customHeight="1">
      <c r="B163" s="261"/>
      <c r="C163" s="382" t="s">
        <v>1746</v>
      </c>
      <c r="D163" s="382"/>
      <c r="E163" s="382"/>
      <c r="F163" s="382"/>
      <c r="G163" s="382"/>
      <c r="H163" s="382"/>
      <c r="I163" s="382"/>
      <c r="J163" s="382"/>
      <c r="K163" s="262"/>
    </row>
    <row r="164" spans="2:11" ht="17.25" customHeight="1">
      <c r="B164" s="261"/>
      <c r="C164" s="282" t="s">
        <v>1675</v>
      </c>
      <c r="D164" s="282"/>
      <c r="E164" s="282"/>
      <c r="F164" s="282" t="s">
        <v>1676</v>
      </c>
      <c r="G164" s="319"/>
      <c r="H164" s="320" t="s">
        <v>137</v>
      </c>
      <c r="I164" s="320" t="s">
        <v>56</v>
      </c>
      <c r="J164" s="282" t="s">
        <v>1677</v>
      </c>
      <c r="K164" s="262"/>
    </row>
    <row r="165" spans="2:11" ht="17.25" customHeight="1">
      <c r="B165" s="263"/>
      <c r="C165" s="284" t="s">
        <v>1678</v>
      </c>
      <c r="D165" s="284"/>
      <c r="E165" s="284"/>
      <c r="F165" s="285" t="s">
        <v>1679</v>
      </c>
      <c r="G165" s="321"/>
      <c r="H165" s="322"/>
      <c r="I165" s="322"/>
      <c r="J165" s="284" t="s">
        <v>1680</v>
      </c>
      <c r="K165" s="264"/>
    </row>
    <row r="166" spans="2:11" ht="5.25" customHeight="1">
      <c r="B166" s="290"/>
      <c r="C166" s="287"/>
      <c r="D166" s="287"/>
      <c r="E166" s="287"/>
      <c r="F166" s="287"/>
      <c r="G166" s="288"/>
      <c r="H166" s="287"/>
      <c r="I166" s="287"/>
      <c r="J166" s="287"/>
      <c r="K166" s="311"/>
    </row>
    <row r="167" spans="2:11" ht="15" customHeight="1">
      <c r="B167" s="290"/>
      <c r="C167" s="270" t="s">
        <v>1684</v>
      </c>
      <c r="D167" s="270"/>
      <c r="E167" s="270"/>
      <c r="F167" s="289" t="s">
        <v>1681</v>
      </c>
      <c r="G167" s="270"/>
      <c r="H167" s="270" t="s">
        <v>1720</v>
      </c>
      <c r="I167" s="270" t="s">
        <v>1683</v>
      </c>
      <c r="J167" s="270">
        <v>120</v>
      </c>
      <c r="K167" s="311"/>
    </row>
    <row r="168" spans="2:11" ht="15" customHeight="1">
      <c r="B168" s="290"/>
      <c r="C168" s="270" t="s">
        <v>1729</v>
      </c>
      <c r="D168" s="270"/>
      <c r="E168" s="270"/>
      <c r="F168" s="289" t="s">
        <v>1681</v>
      </c>
      <c r="G168" s="270"/>
      <c r="H168" s="270" t="s">
        <v>1730</v>
      </c>
      <c r="I168" s="270" t="s">
        <v>1683</v>
      </c>
      <c r="J168" s="270" t="s">
        <v>1731</v>
      </c>
      <c r="K168" s="311"/>
    </row>
    <row r="169" spans="2:11" ht="15" customHeight="1">
      <c r="B169" s="290"/>
      <c r="C169" s="270" t="s">
        <v>1630</v>
      </c>
      <c r="D169" s="270"/>
      <c r="E169" s="270"/>
      <c r="F169" s="289" t="s">
        <v>1681</v>
      </c>
      <c r="G169" s="270"/>
      <c r="H169" s="270" t="s">
        <v>1747</v>
      </c>
      <c r="I169" s="270" t="s">
        <v>1683</v>
      </c>
      <c r="J169" s="270" t="s">
        <v>1731</v>
      </c>
      <c r="K169" s="311"/>
    </row>
    <row r="170" spans="2:11" ht="15" customHeight="1">
      <c r="B170" s="290"/>
      <c r="C170" s="270" t="s">
        <v>1686</v>
      </c>
      <c r="D170" s="270"/>
      <c r="E170" s="270"/>
      <c r="F170" s="289" t="s">
        <v>1687</v>
      </c>
      <c r="G170" s="270"/>
      <c r="H170" s="270" t="s">
        <v>1747</v>
      </c>
      <c r="I170" s="270" t="s">
        <v>1683</v>
      </c>
      <c r="J170" s="270">
        <v>50</v>
      </c>
      <c r="K170" s="311"/>
    </row>
    <row r="171" spans="2:11" ht="15" customHeight="1">
      <c r="B171" s="290"/>
      <c r="C171" s="270" t="s">
        <v>1689</v>
      </c>
      <c r="D171" s="270"/>
      <c r="E171" s="270"/>
      <c r="F171" s="289" t="s">
        <v>1681</v>
      </c>
      <c r="G171" s="270"/>
      <c r="H171" s="270" t="s">
        <v>1747</v>
      </c>
      <c r="I171" s="270" t="s">
        <v>1691</v>
      </c>
      <c r="J171" s="270"/>
      <c r="K171" s="311"/>
    </row>
    <row r="172" spans="2:11" ht="15" customHeight="1">
      <c r="B172" s="290"/>
      <c r="C172" s="270" t="s">
        <v>1700</v>
      </c>
      <c r="D172" s="270"/>
      <c r="E172" s="270"/>
      <c r="F172" s="289" t="s">
        <v>1687</v>
      </c>
      <c r="G172" s="270"/>
      <c r="H172" s="270" t="s">
        <v>1747</v>
      </c>
      <c r="I172" s="270" t="s">
        <v>1683</v>
      </c>
      <c r="J172" s="270">
        <v>50</v>
      </c>
      <c r="K172" s="311"/>
    </row>
    <row r="173" spans="2:11" ht="15" customHeight="1">
      <c r="B173" s="290"/>
      <c r="C173" s="270" t="s">
        <v>1708</v>
      </c>
      <c r="D173" s="270"/>
      <c r="E173" s="270"/>
      <c r="F173" s="289" t="s">
        <v>1687</v>
      </c>
      <c r="G173" s="270"/>
      <c r="H173" s="270" t="s">
        <v>1747</v>
      </c>
      <c r="I173" s="270" t="s">
        <v>1683</v>
      </c>
      <c r="J173" s="270">
        <v>50</v>
      </c>
      <c r="K173" s="311"/>
    </row>
    <row r="174" spans="2:11" ht="15" customHeight="1">
      <c r="B174" s="290"/>
      <c r="C174" s="270" t="s">
        <v>1706</v>
      </c>
      <c r="D174" s="270"/>
      <c r="E174" s="270"/>
      <c r="F174" s="289" t="s">
        <v>1687</v>
      </c>
      <c r="G174" s="270"/>
      <c r="H174" s="270" t="s">
        <v>1747</v>
      </c>
      <c r="I174" s="270" t="s">
        <v>1683</v>
      </c>
      <c r="J174" s="270">
        <v>50</v>
      </c>
      <c r="K174" s="311"/>
    </row>
    <row r="175" spans="2:11" ht="15" customHeight="1">
      <c r="B175" s="290"/>
      <c r="C175" s="270" t="s">
        <v>136</v>
      </c>
      <c r="D175" s="270"/>
      <c r="E175" s="270"/>
      <c r="F175" s="289" t="s">
        <v>1681</v>
      </c>
      <c r="G175" s="270"/>
      <c r="H175" s="270" t="s">
        <v>1748</v>
      </c>
      <c r="I175" s="270" t="s">
        <v>1749</v>
      </c>
      <c r="J175" s="270"/>
      <c r="K175" s="311"/>
    </row>
    <row r="176" spans="2:11" ht="15" customHeight="1">
      <c r="B176" s="290"/>
      <c r="C176" s="270" t="s">
        <v>56</v>
      </c>
      <c r="D176" s="270"/>
      <c r="E176" s="270"/>
      <c r="F176" s="289" t="s">
        <v>1681</v>
      </c>
      <c r="G176" s="270"/>
      <c r="H176" s="270" t="s">
        <v>1750</v>
      </c>
      <c r="I176" s="270" t="s">
        <v>1751</v>
      </c>
      <c r="J176" s="270">
        <v>1</v>
      </c>
      <c r="K176" s="311"/>
    </row>
    <row r="177" spans="2:11" ht="15" customHeight="1">
      <c r="B177" s="290"/>
      <c r="C177" s="270" t="s">
        <v>52</v>
      </c>
      <c r="D177" s="270"/>
      <c r="E177" s="270"/>
      <c r="F177" s="289" t="s">
        <v>1681</v>
      </c>
      <c r="G177" s="270"/>
      <c r="H177" s="270" t="s">
        <v>1752</v>
      </c>
      <c r="I177" s="270" t="s">
        <v>1683</v>
      </c>
      <c r="J177" s="270">
        <v>20</v>
      </c>
      <c r="K177" s="311"/>
    </row>
    <row r="178" spans="2:11" ht="15" customHeight="1">
      <c r="B178" s="290"/>
      <c r="C178" s="270" t="s">
        <v>137</v>
      </c>
      <c r="D178" s="270"/>
      <c r="E178" s="270"/>
      <c r="F178" s="289" t="s">
        <v>1681</v>
      </c>
      <c r="G178" s="270"/>
      <c r="H178" s="270" t="s">
        <v>1753</v>
      </c>
      <c r="I178" s="270" t="s">
        <v>1683</v>
      </c>
      <c r="J178" s="270">
        <v>255</v>
      </c>
      <c r="K178" s="311"/>
    </row>
    <row r="179" spans="2:11" ht="15" customHeight="1">
      <c r="B179" s="290"/>
      <c r="C179" s="270" t="s">
        <v>138</v>
      </c>
      <c r="D179" s="270"/>
      <c r="E179" s="270"/>
      <c r="F179" s="289" t="s">
        <v>1681</v>
      </c>
      <c r="G179" s="270"/>
      <c r="H179" s="270" t="s">
        <v>1646</v>
      </c>
      <c r="I179" s="270" t="s">
        <v>1683</v>
      </c>
      <c r="J179" s="270">
        <v>10</v>
      </c>
      <c r="K179" s="311"/>
    </row>
    <row r="180" spans="2:11" ht="15" customHeight="1">
      <c r="B180" s="290"/>
      <c r="C180" s="270" t="s">
        <v>139</v>
      </c>
      <c r="D180" s="270"/>
      <c r="E180" s="270"/>
      <c r="F180" s="289" t="s">
        <v>1681</v>
      </c>
      <c r="G180" s="270"/>
      <c r="H180" s="270" t="s">
        <v>1754</v>
      </c>
      <c r="I180" s="270" t="s">
        <v>1715</v>
      </c>
      <c r="J180" s="270"/>
      <c r="K180" s="311"/>
    </row>
    <row r="181" spans="2:11" ht="15" customHeight="1">
      <c r="B181" s="290"/>
      <c r="C181" s="270" t="s">
        <v>1755</v>
      </c>
      <c r="D181" s="270"/>
      <c r="E181" s="270"/>
      <c r="F181" s="289" t="s">
        <v>1681</v>
      </c>
      <c r="G181" s="270"/>
      <c r="H181" s="270" t="s">
        <v>1756</v>
      </c>
      <c r="I181" s="270" t="s">
        <v>1715</v>
      </c>
      <c r="J181" s="270"/>
      <c r="K181" s="311"/>
    </row>
    <row r="182" spans="2:11" ht="15" customHeight="1">
      <c r="B182" s="290"/>
      <c r="C182" s="270" t="s">
        <v>1744</v>
      </c>
      <c r="D182" s="270"/>
      <c r="E182" s="270"/>
      <c r="F182" s="289" t="s">
        <v>1681</v>
      </c>
      <c r="G182" s="270"/>
      <c r="H182" s="270" t="s">
        <v>1757</v>
      </c>
      <c r="I182" s="270" t="s">
        <v>1715</v>
      </c>
      <c r="J182" s="270"/>
      <c r="K182" s="311"/>
    </row>
    <row r="183" spans="2:11" ht="15" customHeight="1">
      <c r="B183" s="290"/>
      <c r="C183" s="270" t="s">
        <v>141</v>
      </c>
      <c r="D183" s="270"/>
      <c r="E183" s="270"/>
      <c r="F183" s="289" t="s">
        <v>1687</v>
      </c>
      <c r="G183" s="270"/>
      <c r="H183" s="270" t="s">
        <v>1758</v>
      </c>
      <c r="I183" s="270" t="s">
        <v>1683</v>
      </c>
      <c r="J183" s="270">
        <v>50</v>
      </c>
      <c r="K183" s="311"/>
    </row>
    <row r="184" spans="2:11" ht="15" customHeight="1">
      <c r="B184" s="290"/>
      <c r="C184" s="270" t="s">
        <v>1759</v>
      </c>
      <c r="D184" s="270"/>
      <c r="E184" s="270"/>
      <c r="F184" s="289" t="s">
        <v>1687</v>
      </c>
      <c r="G184" s="270"/>
      <c r="H184" s="270" t="s">
        <v>1760</v>
      </c>
      <c r="I184" s="270" t="s">
        <v>1761</v>
      </c>
      <c r="J184" s="270"/>
      <c r="K184" s="311"/>
    </row>
    <row r="185" spans="2:11" ht="15" customHeight="1">
      <c r="B185" s="290"/>
      <c r="C185" s="270" t="s">
        <v>1762</v>
      </c>
      <c r="D185" s="270"/>
      <c r="E185" s="270"/>
      <c r="F185" s="289" t="s">
        <v>1687</v>
      </c>
      <c r="G185" s="270"/>
      <c r="H185" s="270" t="s">
        <v>1763</v>
      </c>
      <c r="I185" s="270" t="s">
        <v>1761</v>
      </c>
      <c r="J185" s="270"/>
      <c r="K185" s="311"/>
    </row>
    <row r="186" spans="2:11" ht="15" customHeight="1">
      <c r="B186" s="290"/>
      <c r="C186" s="270" t="s">
        <v>1764</v>
      </c>
      <c r="D186" s="270"/>
      <c r="E186" s="270"/>
      <c r="F186" s="289" t="s">
        <v>1687</v>
      </c>
      <c r="G186" s="270"/>
      <c r="H186" s="270" t="s">
        <v>1765</v>
      </c>
      <c r="I186" s="270" t="s">
        <v>1761</v>
      </c>
      <c r="J186" s="270"/>
      <c r="K186" s="311"/>
    </row>
    <row r="187" spans="2:11" ht="15" customHeight="1">
      <c r="B187" s="290"/>
      <c r="C187" s="323" t="s">
        <v>1766</v>
      </c>
      <c r="D187" s="270"/>
      <c r="E187" s="270"/>
      <c r="F187" s="289" t="s">
        <v>1687</v>
      </c>
      <c r="G187" s="270"/>
      <c r="H187" s="270" t="s">
        <v>1767</v>
      </c>
      <c r="I187" s="270" t="s">
        <v>1768</v>
      </c>
      <c r="J187" s="324" t="s">
        <v>1769</v>
      </c>
      <c r="K187" s="311"/>
    </row>
    <row r="188" spans="2:11" ht="15" customHeight="1">
      <c r="B188" s="290"/>
      <c r="C188" s="275" t="s">
        <v>41</v>
      </c>
      <c r="D188" s="270"/>
      <c r="E188" s="270"/>
      <c r="F188" s="289" t="s">
        <v>1681</v>
      </c>
      <c r="G188" s="270"/>
      <c r="H188" s="266" t="s">
        <v>1770</v>
      </c>
      <c r="I188" s="270" t="s">
        <v>1771</v>
      </c>
      <c r="J188" s="270"/>
      <c r="K188" s="311"/>
    </row>
    <row r="189" spans="2:11" ht="15" customHeight="1">
      <c r="B189" s="290"/>
      <c r="C189" s="275" t="s">
        <v>1772</v>
      </c>
      <c r="D189" s="270"/>
      <c r="E189" s="270"/>
      <c r="F189" s="289" t="s">
        <v>1681</v>
      </c>
      <c r="G189" s="270"/>
      <c r="H189" s="270" t="s">
        <v>1773</v>
      </c>
      <c r="I189" s="270" t="s">
        <v>1715</v>
      </c>
      <c r="J189" s="270"/>
      <c r="K189" s="311"/>
    </row>
    <row r="190" spans="2:11" ht="15" customHeight="1">
      <c r="B190" s="290"/>
      <c r="C190" s="275" t="s">
        <v>1774</v>
      </c>
      <c r="D190" s="270"/>
      <c r="E190" s="270"/>
      <c r="F190" s="289" t="s">
        <v>1681</v>
      </c>
      <c r="G190" s="270"/>
      <c r="H190" s="270" t="s">
        <v>1775</v>
      </c>
      <c r="I190" s="270" t="s">
        <v>1715</v>
      </c>
      <c r="J190" s="270"/>
      <c r="K190" s="311"/>
    </row>
    <row r="191" spans="2:11" ht="15" customHeight="1">
      <c r="B191" s="290"/>
      <c r="C191" s="275" t="s">
        <v>1776</v>
      </c>
      <c r="D191" s="270"/>
      <c r="E191" s="270"/>
      <c r="F191" s="289" t="s">
        <v>1687</v>
      </c>
      <c r="G191" s="270"/>
      <c r="H191" s="270" t="s">
        <v>1777</v>
      </c>
      <c r="I191" s="270" t="s">
        <v>1715</v>
      </c>
      <c r="J191" s="270"/>
      <c r="K191" s="311"/>
    </row>
    <row r="192" spans="2:11" ht="15" customHeight="1">
      <c r="B192" s="317"/>
      <c r="C192" s="325"/>
      <c r="D192" s="299"/>
      <c r="E192" s="299"/>
      <c r="F192" s="299"/>
      <c r="G192" s="299"/>
      <c r="H192" s="299"/>
      <c r="I192" s="299"/>
      <c r="J192" s="299"/>
      <c r="K192" s="318"/>
    </row>
    <row r="193" spans="2:11" ht="18.75" customHeight="1">
      <c r="B193" s="266"/>
      <c r="C193" s="270"/>
      <c r="D193" s="270"/>
      <c r="E193" s="270"/>
      <c r="F193" s="289"/>
      <c r="G193" s="270"/>
      <c r="H193" s="270"/>
      <c r="I193" s="270"/>
      <c r="J193" s="270"/>
      <c r="K193" s="266"/>
    </row>
    <row r="194" spans="2:11" ht="18.75" customHeight="1">
      <c r="B194" s="266"/>
      <c r="C194" s="270"/>
      <c r="D194" s="270"/>
      <c r="E194" s="270"/>
      <c r="F194" s="289"/>
      <c r="G194" s="270"/>
      <c r="H194" s="270"/>
      <c r="I194" s="270"/>
      <c r="J194" s="270"/>
      <c r="K194" s="266"/>
    </row>
    <row r="195" spans="2:11" ht="18.75" customHeight="1">
      <c r="B195" s="276"/>
      <c r="C195" s="276"/>
      <c r="D195" s="276"/>
      <c r="E195" s="276"/>
      <c r="F195" s="276"/>
      <c r="G195" s="276"/>
      <c r="H195" s="276"/>
      <c r="I195" s="276"/>
      <c r="J195" s="276"/>
      <c r="K195" s="276"/>
    </row>
    <row r="196" spans="2:11">
      <c r="B196" s="258"/>
      <c r="C196" s="259"/>
      <c r="D196" s="259"/>
      <c r="E196" s="259"/>
      <c r="F196" s="259"/>
      <c r="G196" s="259"/>
      <c r="H196" s="259"/>
      <c r="I196" s="259"/>
      <c r="J196" s="259"/>
      <c r="K196" s="260"/>
    </row>
    <row r="197" spans="2:11" ht="21">
      <c r="B197" s="261"/>
      <c r="C197" s="382" t="s">
        <v>1778</v>
      </c>
      <c r="D197" s="382"/>
      <c r="E197" s="382"/>
      <c r="F197" s="382"/>
      <c r="G197" s="382"/>
      <c r="H197" s="382"/>
      <c r="I197" s="382"/>
      <c r="J197" s="382"/>
      <c r="K197" s="262"/>
    </row>
    <row r="198" spans="2:11" ht="25.5" customHeight="1">
      <c r="B198" s="261"/>
      <c r="C198" s="326" t="s">
        <v>1779</v>
      </c>
      <c r="D198" s="326"/>
      <c r="E198" s="326"/>
      <c r="F198" s="326" t="s">
        <v>1780</v>
      </c>
      <c r="G198" s="327"/>
      <c r="H198" s="387" t="s">
        <v>1781</v>
      </c>
      <c r="I198" s="387"/>
      <c r="J198" s="387"/>
      <c r="K198" s="262"/>
    </row>
    <row r="199" spans="2:11" ht="5.25" customHeight="1">
      <c r="B199" s="290"/>
      <c r="C199" s="287"/>
      <c r="D199" s="287"/>
      <c r="E199" s="287"/>
      <c r="F199" s="287"/>
      <c r="G199" s="270"/>
      <c r="H199" s="287"/>
      <c r="I199" s="287"/>
      <c r="J199" s="287"/>
      <c r="K199" s="311"/>
    </row>
    <row r="200" spans="2:11" ht="15" customHeight="1">
      <c r="B200" s="290"/>
      <c r="C200" s="270" t="s">
        <v>1771</v>
      </c>
      <c r="D200" s="270"/>
      <c r="E200" s="270"/>
      <c r="F200" s="289" t="s">
        <v>42</v>
      </c>
      <c r="G200" s="270"/>
      <c r="H200" s="384" t="s">
        <v>1782</v>
      </c>
      <c r="I200" s="384"/>
      <c r="J200" s="384"/>
      <c r="K200" s="311"/>
    </row>
    <row r="201" spans="2:11" ht="15" customHeight="1">
      <c r="B201" s="290"/>
      <c r="C201" s="296"/>
      <c r="D201" s="270"/>
      <c r="E201" s="270"/>
      <c r="F201" s="289" t="s">
        <v>43</v>
      </c>
      <c r="G201" s="270"/>
      <c r="H201" s="384" t="s">
        <v>1783</v>
      </c>
      <c r="I201" s="384"/>
      <c r="J201" s="384"/>
      <c r="K201" s="311"/>
    </row>
    <row r="202" spans="2:11" ht="15" customHeight="1">
      <c r="B202" s="290"/>
      <c r="C202" s="296"/>
      <c r="D202" s="270"/>
      <c r="E202" s="270"/>
      <c r="F202" s="289" t="s">
        <v>46</v>
      </c>
      <c r="G202" s="270"/>
      <c r="H202" s="384" t="s">
        <v>1784</v>
      </c>
      <c r="I202" s="384"/>
      <c r="J202" s="384"/>
      <c r="K202" s="311"/>
    </row>
    <row r="203" spans="2:11" ht="15" customHeight="1">
      <c r="B203" s="290"/>
      <c r="C203" s="270"/>
      <c r="D203" s="270"/>
      <c r="E203" s="270"/>
      <c r="F203" s="289" t="s">
        <v>44</v>
      </c>
      <c r="G203" s="270"/>
      <c r="H203" s="384" t="s">
        <v>1785</v>
      </c>
      <c r="I203" s="384"/>
      <c r="J203" s="384"/>
      <c r="K203" s="311"/>
    </row>
    <row r="204" spans="2:11" ht="15" customHeight="1">
      <c r="B204" s="290"/>
      <c r="C204" s="270"/>
      <c r="D204" s="270"/>
      <c r="E204" s="270"/>
      <c r="F204" s="289" t="s">
        <v>45</v>
      </c>
      <c r="G204" s="270"/>
      <c r="H204" s="384" t="s">
        <v>1786</v>
      </c>
      <c r="I204" s="384"/>
      <c r="J204" s="384"/>
      <c r="K204" s="311"/>
    </row>
    <row r="205" spans="2:11" ht="15" customHeight="1">
      <c r="B205" s="290"/>
      <c r="C205" s="270"/>
      <c r="D205" s="270"/>
      <c r="E205" s="270"/>
      <c r="F205" s="289"/>
      <c r="G205" s="270"/>
      <c r="H205" s="270"/>
      <c r="I205" s="270"/>
      <c r="J205" s="270"/>
      <c r="K205" s="311"/>
    </row>
    <row r="206" spans="2:11" ht="15" customHeight="1">
      <c r="B206" s="290"/>
      <c r="C206" s="270" t="s">
        <v>1727</v>
      </c>
      <c r="D206" s="270"/>
      <c r="E206" s="270"/>
      <c r="F206" s="289" t="s">
        <v>78</v>
      </c>
      <c r="G206" s="270"/>
      <c r="H206" s="384" t="s">
        <v>1787</v>
      </c>
      <c r="I206" s="384"/>
      <c r="J206" s="384"/>
      <c r="K206" s="311"/>
    </row>
    <row r="207" spans="2:11" ht="15" customHeight="1">
      <c r="B207" s="290"/>
      <c r="C207" s="296"/>
      <c r="D207" s="270"/>
      <c r="E207" s="270"/>
      <c r="F207" s="289" t="s">
        <v>1624</v>
      </c>
      <c r="G207" s="270"/>
      <c r="H207" s="384" t="s">
        <v>1625</v>
      </c>
      <c r="I207" s="384"/>
      <c r="J207" s="384"/>
      <c r="K207" s="311"/>
    </row>
    <row r="208" spans="2:11" ht="15" customHeight="1">
      <c r="B208" s="290"/>
      <c r="C208" s="270"/>
      <c r="D208" s="270"/>
      <c r="E208" s="270"/>
      <c r="F208" s="289" t="s">
        <v>1622</v>
      </c>
      <c r="G208" s="270"/>
      <c r="H208" s="384" t="s">
        <v>1788</v>
      </c>
      <c r="I208" s="384"/>
      <c r="J208" s="384"/>
      <c r="K208" s="311"/>
    </row>
    <row r="209" spans="2:11" ht="15" customHeight="1">
      <c r="B209" s="328"/>
      <c r="C209" s="296"/>
      <c r="D209" s="296"/>
      <c r="E209" s="296"/>
      <c r="F209" s="289" t="s">
        <v>1626</v>
      </c>
      <c r="G209" s="275"/>
      <c r="H209" s="388" t="s">
        <v>1627</v>
      </c>
      <c r="I209" s="388"/>
      <c r="J209" s="388"/>
      <c r="K209" s="329"/>
    </row>
    <row r="210" spans="2:11" ht="15" customHeight="1">
      <c r="B210" s="328"/>
      <c r="C210" s="296"/>
      <c r="D210" s="296"/>
      <c r="E210" s="296"/>
      <c r="F210" s="289" t="s">
        <v>1628</v>
      </c>
      <c r="G210" s="275"/>
      <c r="H210" s="388" t="s">
        <v>1789</v>
      </c>
      <c r="I210" s="388"/>
      <c r="J210" s="388"/>
      <c r="K210" s="329"/>
    </row>
    <row r="211" spans="2:11" ht="15" customHeight="1">
      <c r="B211" s="328"/>
      <c r="C211" s="296"/>
      <c r="D211" s="296"/>
      <c r="E211" s="296"/>
      <c r="F211" s="330"/>
      <c r="G211" s="275"/>
      <c r="H211" s="331"/>
      <c r="I211" s="331"/>
      <c r="J211" s="331"/>
      <c r="K211" s="329"/>
    </row>
    <row r="212" spans="2:11" ht="15" customHeight="1">
      <c r="B212" s="328"/>
      <c r="C212" s="270" t="s">
        <v>1751</v>
      </c>
      <c r="D212" s="296"/>
      <c r="E212" s="296"/>
      <c r="F212" s="289">
        <v>1</v>
      </c>
      <c r="G212" s="275"/>
      <c r="H212" s="388" t="s">
        <v>1790</v>
      </c>
      <c r="I212" s="388"/>
      <c r="J212" s="388"/>
      <c r="K212" s="329"/>
    </row>
    <row r="213" spans="2:11" ht="15" customHeight="1">
      <c r="B213" s="328"/>
      <c r="C213" s="296"/>
      <c r="D213" s="296"/>
      <c r="E213" s="296"/>
      <c r="F213" s="289">
        <v>2</v>
      </c>
      <c r="G213" s="275"/>
      <c r="H213" s="388" t="s">
        <v>1791</v>
      </c>
      <c r="I213" s="388"/>
      <c r="J213" s="388"/>
      <c r="K213" s="329"/>
    </row>
    <row r="214" spans="2:11" ht="15" customHeight="1">
      <c r="B214" s="328"/>
      <c r="C214" s="296"/>
      <c r="D214" s="296"/>
      <c r="E214" s="296"/>
      <c r="F214" s="289">
        <v>3</v>
      </c>
      <c r="G214" s="275"/>
      <c r="H214" s="388" t="s">
        <v>1792</v>
      </c>
      <c r="I214" s="388"/>
      <c r="J214" s="388"/>
      <c r="K214" s="329"/>
    </row>
    <row r="215" spans="2:11" ht="15" customHeight="1">
      <c r="B215" s="328"/>
      <c r="C215" s="296"/>
      <c r="D215" s="296"/>
      <c r="E215" s="296"/>
      <c r="F215" s="289">
        <v>4</v>
      </c>
      <c r="G215" s="275"/>
      <c r="H215" s="388" t="s">
        <v>1793</v>
      </c>
      <c r="I215" s="388"/>
      <c r="J215" s="388"/>
      <c r="K215" s="329"/>
    </row>
    <row r="216" spans="2:11" ht="12.75" customHeight="1">
      <c r="B216" s="332"/>
      <c r="C216" s="333"/>
      <c r="D216" s="333"/>
      <c r="E216" s="333"/>
      <c r="F216" s="333"/>
      <c r="G216" s="333"/>
      <c r="H216" s="333"/>
      <c r="I216" s="333"/>
      <c r="J216" s="333"/>
      <c r="K216" s="334"/>
    </row>
  </sheetData>
  <sheetProtection algorithmName="SHA-512" hashValue="rvx6Um773JQphMu9VJD1MqW1l4yj0H/W+1nY1YFdH2lOnK5IfYV0mVi0cDooVQz3Zp+ABD02cbltrYSodOD4NQ==" saltValue="hijlMjTntAhfyk2dJIxQtQ==" spinCount="100000" sheet="1" objects="1" scenarios="1" formatCells="0" formatColumns="0" formatRows="0" sort="0" autoFilter="0"/>
  <mergeCells count="77">
    <mergeCell ref="C197:J197"/>
    <mergeCell ref="H215:J215"/>
    <mergeCell ref="H213:J213"/>
    <mergeCell ref="H210:J210"/>
    <mergeCell ref="H209:J209"/>
    <mergeCell ref="H207:J207"/>
    <mergeCell ref="H208:J208"/>
    <mergeCell ref="H203:J203"/>
    <mergeCell ref="H201:J201"/>
    <mergeCell ref="H212:J212"/>
    <mergeCell ref="H214:J214"/>
    <mergeCell ref="H206:J206"/>
    <mergeCell ref="H204:J204"/>
    <mergeCell ref="H202:J202"/>
    <mergeCell ref="D57:J57"/>
    <mergeCell ref="H200:J200"/>
    <mergeCell ref="D60:J60"/>
    <mergeCell ref="D63:J63"/>
    <mergeCell ref="D64:J64"/>
    <mergeCell ref="D66:J66"/>
    <mergeCell ref="D65:J65"/>
    <mergeCell ref="C100:J100"/>
    <mergeCell ref="D61:J61"/>
    <mergeCell ref="D67:J67"/>
    <mergeCell ref="D68:J68"/>
    <mergeCell ref="C73:J73"/>
    <mergeCell ref="H198:J198"/>
    <mergeCell ref="C163:J163"/>
    <mergeCell ref="C120:J120"/>
    <mergeCell ref="C145:J145"/>
    <mergeCell ref="D58:J58"/>
    <mergeCell ref="D59:J59"/>
    <mergeCell ref="C50:J50"/>
    <mergeCell ref="G38:J38"/>
    <mergeCell ref="G39:J39"/>
    <mergeCell ref="G40:J40"/>
    <mergeCell ref="G41:J41"/>
    <mergeCell ref="G42:J42"/>
    <mergeCell ref="G43:J43"/>
    <mergeCell ref="D45:J45"/>
    <mergeCell ref="E46:J46"/>
    <mergeCell ref="E47:J47"/>
    <mergeCell ref="C52:J52"/>
    <mergeCell ref="C53:J53"/>
    <mergeCell ref="C55:J55"/>
    <mergeCell ref="D56:J56"/>
    <mergeCell ref="D33:J33"/>
    <mergeCell ref="G34:J34"/>
    <mergeCell ref="G35:J35"/>
    <mergeCell ref="D49:J49"/>
    <mergeCell ref="E48:J48"/>
    <mergeCell ref="G36:J36"/>
    <mergeCell ref="G37:J37"/>
    <mergeCell ref="D31:J31"/>
    <mergeCell ref="C24:J24"/>
    <mergeCell ref="D32:J32"/>
    <mergeCell ref="F18:J18"/>
    <mergeCell ref="F21:J21"/>
    <mergeCell ref="C23:J23"/>
    <mergeCell ref="D25:J25"/>
    <mergeCell ref="D26:J26"/>
    <mergeCell ref="D28:J28"/>
    <mergeCell ref="D29:J29"/>
    <mergeCell ref="F19:J19"/>
    <mergeCell ref="F20:J20"/>
    <mergeCell ref="D14:J14"/>
    <mergeCell ref="D15:J15"/>
    <mergeCell ref="F16:J16"/>
    <mergeCell ref="F17:J17"/>
    <mergeCell ref="C9:J9"/>
    <mergeCell ref="D10:J10"/>
    <mergeCell ref="D13:J13"/>
    <mergeCell ref="C3:J3"/>
    <mergeCell ref="C4:J4"/>
    <mergeCell ref="C6:J6"/>
    <mergeCell ref="C7:J7"/>
    <mergeCell ref="D11:J11"/>
  </mergeCells>
  <pageMargins left="0.59027779999999996" right="0.59027779999999996" top="0.59027779999999996" bottom="0.59027779999999996" header="0" footer="0"/>
  <pageSetup paperSize="9" scale="77"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8</vt:i4>
      </vt:variant>
      <vt:variant>
        <vt:lpstr>Pojmenované oblasti</vt:lpstr>
      </vt:variant>
      <vt:variant>
        <vt:i4>15</vt:i4>
      </vt:variant>
    </vt:vector>
  </HeadingPairs>
  <TitlesOfParts>
    <vt:vector size="23" baseType="lpstr">
      <vt:lpstr>Rekapitulace stavby</vt:lpstr>
      <vt:lpstr>01 - stavební část</vt:lpstr>
      <vt:lpstr>02 - elektro</vt:lpstr>
      <vt:lpstr>03 -  UT</vt:lpstr>
      <vt:lpstr>04 - ZTI</vt:lpstr>
      <vt:lpstr>06 - venkovní kanalizace</vt:lpstr>
      <vt:lpstr>07 - VRN</vt:lpstr>
      <vt:lpstr>Pokyny pro vyplnění</vt:lpstr>
      <vt:lpstr>'01 - stavební část'!Názvy_tisku</vt:lpstr>
      <vt:lpstr>'02 - elektro'!Názvy_tisku</vt:lpstr>
      <vt:lpstr>'03 -  UT'!Názvy_tisku</vt:lpstr>
      <vt:lpstr>'04 - ZTI'!Názvy_tisku</vt:lpstr>
      <vt:lpstr>'06 - venkovní kanalizace'!Názvy_tisku</vt:lpstr>
      <vt:lpstr>'07 - VRN'!Názvy_tisku</vt:lpstr>
      <vt:lpstr>'Rekapitulace stavby'!Názvy_tisku</vt:lpstr>
      <vt:lpstr>'01 - stavební část'!Oblast_tisku</vt:lpstr>
      <vt:lpstr>'02 - elektro'!Oblast_tisku</vt:lpstr>
      <vt:lpstr>'03 -  UT'!Oblast_tisku</vt:lpstr>
      <vt:lpstr>'04 - ZTI'!Oblast_tisku</vt:lpstr>
      <vt:lpstr>'06 - venkovní kanalizace'!Oblast_tisku</vt:lpstr>
      <vt:lpstr>'07 - VRN'!Oblast_tisku</vt:lpstr>
      <vt:lpstr>'Pokyny pro vyplnění'!Oblast_tisku</vt:lpstr>
      <vt:lpstr>'Rekapitulace stavby'!Oblast_tisku</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DT178731\Nesnera</dc:creator>
  <cp:lastModifiedBy>Voce</cp:lastModifiedBy>
  <dcterms:created xsi:type="dcterms:W3CDTF">2017-04-20T05:49:55Z</dcterms:created>
  <dcterms:modified xsi:type="dcterms:W3CDTF">2017-04-20T06:49:22Z</dcterms:modified>
</cp:coreProperties>
</file>