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/>
  <mc:AlternateContent xmlns:mc="http://schemas.openxmlformats.org/markup-compatibility/2006">
    <mc:Choice Requires="x15">
      <x15ac:absPath xmlns:x15ac="http://schemas.microsoft.com/office/spreadsheetml/2010/11/ac" url="\\2K11\RedirectedFolders\nedbalova\Desktop\Veřejné zakázky\2018\střešní plášt letna\"/>
    </mc:Choice>
  </mc:AlternateContent>
  <xr:revisionPtr revIDLastSave="0" documentId="8_{9CF86002-1C1F-427F-8ECE-CD82618A629C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Rekapitulace stavby" sheetId="1" r:id="rId1"/>
    <sheet name="17_037_0100 - Stavební část" sheetId="2" r:id="rId2"/>
    <sheet name="17_037_0200 - Ostatní nák..." sheetId="3" r:id="rId3"/>
    <sheet name="Pokyny pro vyplnění" sheetId="4" r:id="rId4"/>
  </sheets>
  <definedNames>
    <definedName name="_xlnm._FilterDatabase" localSheetId="1" hidden="1">'17_037_0100 - Stavební část'!$C$87:$K$296</definedName>
    <definedName name="_xlnm._FilterDatabase" localSheetId="2" hidden="1">'17_037_0200 - Ostatní nák...'!$C$76:$K$80</definedName>
    <definedName name="_xlnm.Print_Titles" localSheetId="1">'17_037_0100 - Stavební část'!$87:$87</definedName>
    <definedName name="_xlnm.Print_Titles" localSheetId="2">'17_037_0200 - Ostatní nák...'!$76:$76</definedName>
    <definedName name="_xlnm.Print_Titles" localSheetId="0">'Rekapitulace stavby'!$49:$49</definedName>
    <definedName name="_xlnm.Print_Area" localSheetId="1">'17_037_0100 - Stavební část'!$C$4:$J$36,'17_037_0100 - Stavební část'!$C$42:$J$69,'17_037_0100 - Stavební část'!$C$75:$K$296</definedName>
    <definedName name="_xlnm.Print_Area" localSheetId="2">'17_037_0200 - Ostatní nák...'!$C$4:$J$36,'17_037_0200 - Ostatní nák...'!$C$42:$J$58,'17_037_0200 - Ostatní nák...'!$C$64:$K$80</definedName>
    <definedName name="_xlnm.Print_Area" localSheetId="3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stavby'!$C$39:$AQ$54</definedName>
  </definedNames>
  <calcPr calcId="162913"/>
</workbook>
</file>

<file path=xl/calcChain.xml><?xml version="1.0" encoding="utf-8"?>
<calcChain xmlns="http://schemas.openxmlformats.org/spreadsheetml/2006/main">
  <c r="AY53" i="1" l="1"/>
  <c r="AX53" i="1"/>
  <c r="BI80" i="3"/>
  <c r="BH80" i="3"/>
  <c r="BG80" i="3"/>
  <c r="BE80" i="3"/>
  <c r="T80" i="3"/>
  <c r="R80" i="3"/>
  <c r="P80" i="3"/>
  <c r="BK80" i="3"/>
  <c r="J80" i="3"/>
  <c r="BF80" i="3"/>
  <c r="BI79" i="3"/>
  <c r="F34" i="3"/>
  <c r="BD53" i="1" s="1"/>
  <c r="BH79" i="3"/>
  <c r="BG79" i="3"/>
  <c r="F32" i="3" s="1"/>
  <c r="BB53" i="1" s="1"/>
  <c r="BE79" i="3"/>
  <c r="J30" i="3" s="1"/>
  <c r="AV53" i="1" s="1"/>
  <c r="T79" i="3"/>
  <c r="T78" i="3"/>
  <c r="T77" i="3" s="1"/>
  <c r="R79" i="3"/>
  <c r="P79" i="3"/>
  <c r="P78" i="3" s="1"/>
  <c r="P77" i="3" s="1"/>
  <c r="AU53" i="1" s="1"/>
  <c r="BK79" i="3"/>
  <c r="BK78" i="3" s="1"/>
  <c r="J79" i="3"/>
  <c r="BF79" i="3"/>
  <c r="J31" i="3" s="1"/>
  <c r="AW53" i="1" s="1"/>
  <c r="J73" i="3"/>
  <c r="F71" i="3"/>
  <c r="E69" i="3"/>
  <c r="J51" i="3"/>
  <c r="F49" i="3"/>
  <c r="E47" i="3"/>
  <c r="J18" i="3"/>
  <c r="E18" i="3"/>
  <c r="F52" i="3" s="1"/>
  <c r="J17" i="3"/>
  <c r="J15" i="3"/>
  <c r="E15" i="3"/>
  <c r="F51" i="3" s="1"/>
  <c r="F73" i="3"/>
  <c r="J14" i="3"/>
  <c r="J12" i="3"/>
  <c r="J49" i="3" s="1"/>
  <c r="J71" i="3"/>
  <c r="E7" i="3"/>
  <c r="E45" i="3" s="1"/>
  <c r="AY52" i="1"/>
  <c r="AX52" i="1"/>
  <c r="BI296" i="2"/>
  <c r="BH296" i="2"/>
  <c r="BG296" i="2"/>
  <c r="BE296" i="2"/>
  <c r="T296" i="2"/>
  <c r="T295" i="2"/>
  <c r="R296" i="2"/>
  <c r="R295" i="2"/>
  <c r="P296" i="2"/>
  <c r="P295" i="2"/>
  <c r="BK296" i="2"/>
  <c r="BK295" i="2"/>
  <c r="J295" i="2" s="1"/>
  <c r="J68" i="2" s="1"/>
  <c r="J296" i="2"/>
  <c r="BF296" i="2"/>
  <c r="BI294" i="2"/>
  <c r="BH294" i="2"/>
  <c r="BG294" i="2"/>
  <c r="BE294" i="2"/>
  <c r="T294" i="2"/>
  <c r="R294" i="2"/>
  <c r="P294" i="2"/>
  <c r="BK294" i="2"/>
  <c r="J294" i="2"/>
  <c r="BF294" i="2" s="1"/>
  <c r="BI290" i="2"/>
  <c r="BH290" i="2"/>
  <c r="BG290" i="2"/>
  <c r="BE290" i="2"/>
  <c r="T290" i="2"/>
  <c r="R290" i="2"/>
  <c r="P290" i="2"/>
  <c r="BK290" i="2"/>
  <c r="J290" i="2"/>
  <c r="BF290" i="2"/>
  <c r="BI289" i="2"/>
  <c r="BH289" i="2"/>
  <c r="BG289" i="2"/>
  <c r="BE289" i="2"/>
  <c r="T289" i="2"/>
  <c r="R289" i="2"/>
  <c r="P289" i="2"/>
  <c r="BK289" i="2"/>
  <c r="J289" i="2"/>
  <c r="BF289" i="2" s="1"/>
  <c r="BI288" i="2"/>
  <c r="BH288" i="2"/>
  <c r="BG288" i="2"/>
  <c r="BE288" i="2"/>
  <c r="T288" i="2"/>
  <c r="R288" i="2"/>
  <c r="P288" i="2"/>
  <c r="BK288" i="2"/>
  <c r="J288" i="2"/>
  <c r="BF288" i="2"/>
  <c r="BI287" i="2"/>
  <c r="BH287" i="2"/>
  <c r="BG287" i="2"/>
  <c r="BE287" i="2"/>
  <c r="T287" i="2"/>
  <c r="R287" i="2"/>
  <c r="P287" i="2"/>
  <c r="BK287" i="2"/>
  <c r="J287" i="2"/>
  <c r="BF287" i="2" s="1"/>
  <c r="BI284" i="2"/>
  <c r="BH284" i="2"/>
  <c r="BG284" i="2"/>
  <c r="BE284" i="2"/>
  <c r="T284" i="2"/>
  <c r="T283" i="2" s="1"/>
  <c r="R284" i="2"/>
  <c r="P284" i="2"/>
  <c r="P283" i="2"/>
  <c r="BK284" i="2"/>
  <c r="J284" i="2"/>
  <c r="BF284" i="2" s="1"/>
  <c r="BI282" i="2"/>
  <c r="BH282" i="2"/>
  <c r="BG282" i="2"/>
  <c r="BE282" i="2"/>
  <c r="T282" i="2"/>
  <c r="R282" i="2"/>
  <c r="P282" i="2"/>
  <c r="BK282" i="2"/>
  <c r="J282" i="2"/>
  <c r="BF282" i="2"/>
  <c r="BI274" i="2"/>
  <c r="BH274" i="2"/>
  <c r="BG274" i="2"/>
  <c r="BE274" i="2"/>
  <c r="T274" i="2"/>
  <c r="R274" i="2"/>
  <c r="P274" i="2"/>
  <c r="BK274" i="2"/>
  <c r="J274" i="2"/>
  <c r="BF274" i="2" s="1"/>
  <c r="BI268" i="2"/>
  <c r="BH268" i="2"/>
  <c r="BG268" i="2"/>
  <c r="BE268" i="2"/>
  <c r="T268" i="2"/>
  <c r="R268" i="2"/>
  <c r="P268" i="2"/>
  <c r="BK268" i="2"/>
  <c r="J268" i="2"/>
  <c r="BF268" i="2"/>
  <c r="BI266" i="2"/>
  <c r="BH266" i="2"/>
  <c r="BG266" i="2"/>
  <c r="BE266" i="2"/>
  <c r="T266" i="2"/>
  <c r="R266" i="2"/>
  <c r="P266" i="2"/>
  <c r="BK266" i="2"/>
  <c r="J266" i="2"/>
  <c r="BF266" i="2" s="1"/>
  <c r="BI263" i="2"/>
  <c r="BH263" i="2"/>
  <c r="BG263" i="2"/>
  <c r="BE263" i="2"/>
  <c r="T263" i="2"/>
  <c r="R263" i="2"/>
  <c r="P263" i="2"/>
  <c r="BK263" i="2"/>
  <c r="J263" i="2"/>
  <c r="BF263" i="2"/>
  <c r="BI260" i="2"/>
  <c r="BH260" i="2"/>
  <c r="BG260" i="2"/>
  <c r="BE260" i="2"/>
  <c r="T260" i="2"/>
  <c r="R260" i="2"/>
  <c r="P260" i="2"/>
  <c r="BK260" i="2"/>
  <c r="J260" i="2"/>
  <c r="BF260" i="2" s="1"/>
  <c r="BI259" i="2"/>
  <c r="BH259" i="2"/>
  <c r="BG259" i="2"/>
  <c r="BE259" i="2"/>
  <c r="T259" i="2"/>
  <c r="R259" i="2"/>
  <c r="P259" i="2"/>
  <c r="BK259" i="2"/>
  <c r="J259" i="2"/>
  <c r="BF259" i="2" s="1"/>
  <c r="BI257" i="2"/>
  <c r="BH257" i="2"/>
  <c r="BG257" i="2"/>
  <c r="BE257" i="2"/>
  <c r="T257" i="2"/>
  <c r="R257" i="2"/>
  <c r="P257" i="2"/>
  <c r="BK257" i="2"/>
  <c r="J257" i="2"/>
  <c r="BF257" i="2" s="1"/>
  <c r="BI251" i="2"/>
  <c r="BH251" i="2"/>
  <c r="BG251" i="2"/>
  <c r="BE251" i="2"/>
  <c r="T251" i="2"/>
  <c r="R251" i="2"/>
  <c r="P251" i="2"/>
  <c r="BK251" i="2"/>
  <c r="J251" i="2"/>
  <c r="BF251" i="2"/>
  <c r="BI249" i="2"/>
  <c r="BH249" i="2"/>
  <c r="BG249" i="2"/>
  <c r="BE249" i="2"/>
  <c r="T249" i="2"/>
  <c r="R249" i="2"/>
  <c r="P249" i="2"/>
  <c r="BK249" i="2"/>
  <c r="J249" i="2"/>
  <c r="BF249" i="2" s="1"/>
  <c r="BI248" i="2"/>
  <c r="BH248" i="2"/>
  <c r="BG248" i="2"/>
  <c r="BE248" i="2"/>
  <c r="T248" i="2"/>
  <c r="R248" i="2"/>
  <c r="P248" i="2"/>
  <c r="BK248" i="2"/>
  <c r="J248" i="2"/>
  <c r="BF248" i="2"/>
  <c r="BI246" i="2"/>
  <c r="BH246" i="2"/>
  <c r="BG246" i="2"/>
  <c r="BE246" i="2"/>
  <c r="T246" i="2"/>
  <c r="R246" i="2"/>
  <c r="P246" i="2"/>
  <c r="BK246" i="2"/>
  <c r="J246" i="2"/>
  <c r="BF246" i="2" s="1"/>
  <c r="BI244" i="2"/>
  <c r="BH244" i="2"/>
  <c r="BG244" i="2"/>
  <c r="BE244" i="2"/>
  <c r="T244" i="2"/>
  <c r="R244" i="2"/>
  <c r="P244" i="2"/>
  <c r="BK244" i="2"/>
  <c r="BK230" i="2" s="1"/>
  <c r="J230" i="2" s="1"/>
  <c r="J66" i="2" s="1"/>
  <c r="J244" i="2"/>
  <c r="BF244" i="2"/>
  <c r="BI242" i="2"/>
  <c r="BH242" i="2"/>
  <c r="BG242" i="2"/>
  <c r="BE242" i="2"/>
  <c r="T242" i="2"/>
  <c r="R242" i="2"/>
  <c r="P242" i="2"/>
  <c r="BK242" i="2"/>
  <c r="J242" i="2"/>
  <c r="BF242" i="2" s="1"/>
  <c r="BI240" i="2"/>
  <c r="BH240" i="2"/>
  <c r="BG240" i="2"/>
  <c r="BE240" i="2"/>
  <c r="T240" i="2"/>
  <c r="R240" i="2"/>
  <c r="P240" i="2"/>
  <c r="BK240" i="2"/>
  <c r="J240" i="2"/>
  <c r="BF240" i="2" s="1"/>
  <c r="BI234" i="2"/>
  <c r="BH234" i="2"/>
  <c r="BG234" i="2"/>
  <c r="BE234" i="2"/>
  <c r="T234" i="2"/>
  <c r="R234" i="2"/>
  <c r="P234" i="2"/>
  <c r="BK234" i="2"/>
  <c r="J234" i="2"/>
  <c r="BF234" i="2" s="1"/>
  <c r="BI232" i="2"/>
  <c r="BH232" i="2"/>
  <c r="BG232" i="2"/>
  <c r="BE232" i="2"/>
  <c r="T232" i="2"/>
  <c r="R232" i="2"/>
  <c r="R230" i="2" s="1"/>
  <c r="P232" i="2"/>
  <c r="BK232" i="2"/>
  <c r="J232" i="2"/>
  <c r="BF232" i="2"/>
  <c r="BI231" i="2"/>
  <c r="BH231" i="2"/>
  <c r="BG231" i="2"/>
  <c r="BE231" i="2"/>
  <c r="T231" i="2"/>
  <c r="R231" i="2"/>
  <c r="P231" i="2"/>
  <c r="P230" i="2" s="1"/>
  <c r="BK231" i="2"/>
  <c r="J231" i="2"/>
  <c r="BF231" i="2"/>
  <c r="BI229" i="2"/>
  <c r="BH229" i="2"/>
  <c r="BG229" i="2"/>
  <c r="BE229" i="2"/>
  <c r="T229" i="2"/>
  <c r="R229" i="2"/>
  <c r="P229" i="2"/>
  <c r="BK229" i="2"/>
  <c r="J229" i="2"/>
  <c r="BF229" i="2" s="1"/>
  <c r="BI227" i="2"/>
  <c r="BH227" i="2"/>
  <c r="BG227" i="2"/>
  <c r="BE227" i="2"/>
  <c r="T227" i="2"/>
  <c r="R227" i="2"/>
  <c r="P227" i="2"/>
  <c r="BK227" i="2"/>
  <c r="J227" i="2"/>
  <c r="BF227" i="2"/>
  <c r="BI226" i="2"/>
  <c r="BH226" i="2"/>
  <c r="BG226" i="2"/>
  <c r="BE226" i="2"/>
  <c r="T226" i="2"/>
  <c r="R226" i="2"/>
  <c r="P226" i="2"/>
  <c r="BK226" i="2"/>
  <c r="J226" i="2"/>
  <c r="BF226" i="2" s="1"/>
  <c r="BI225" i="2"/>
  <c r="BH225" i="2"/>
  <c r="BG225" i="2"/>
  <c r="BE225" i="2"/>
  <c r="T225" i="2"/>
  <c r="R225" i="2"/>
  <c r="P225" i="2"/>
  <c r="BK225" i="2"/>
  <c r="J225" i="2"/>
  <c r="BF225" i="2"/>
  <c r="BI223" i="2"/>
  <c r="BH223" i="2"/>
  <c r="BG223" i="2"/>
  <c r="BE223" i="2"/>
  <c r="T223" i="2"/>
  <c r="R223" i="2"/>
  <c r="P223" i="2"/>
  <c r="BK223" i="2"/>
  <c r="J223" i="2"/>
  <c r="BF223" i="2" s="1"/>
  <c r="BI221" i="2"/>
  <c r="BH221" i="2"/>
  <c r="BG221" i="2"/>
  <c r="BE221" i="2"/>
  <c r="T221" i="2"/>
  <c r="R221" i="2"/>
  <c r="P221" i="2"/>
  <c r="BK221" i="2"/>
  <c r="J221" i="2"/>
  <c r="BF221" i="2" s="1"/>
  <c r="BI219" i="2"/>
  <c r="BH219" i="2"/>
  <c r="BG219" i="2"/>
  <c r="BE219" i="2"/>
  <c r="T219" i="2"/>
  <c r="R219" i="2"/>
  <c r="P219" i="2"/>
  <c r="BK219" i="2"/>
  <c r="J219" i="2"/>
  <c r="BF219" i="2"/>
  <c r="BI218" i="2"/>
  <c r="BH218" i="2"/>
  <c r="BG218" i="2"/>
  <c r="BE218" i="2"/>
  <c r="T218" i="2"/>
  <c r="R218" i="2"/>
  <c r="P218" i="2"/>
  <c r="BK218" i="2"/>
  <c r="J218" i="2"/>
  <c r="BF218" i="2" s="1"/>
  <c r="BI215" i="2"/>
  <c r="BH215" i="2"/>
  <c r="BG215" i="2"/>
  <c r="BE215" i="2"/>
  <c r="T215" i="2"/>
  <c r="R215" i="2"/>
  <c r="P215" i="2"/>
  <c r="BK215" i="2"/>
  <c r="J215" i="2"/>
  <c r="BF215" i="2"/>
  <c r="BI212" i="2"/>
  <c r="BH212" i="2"/>
  <c r="BG212" i="2"/>
  <c r="BE212" i="2"/>
  <c r="T212" i="2"/>
  <c r="R212" i="2"/>
  <c r="P212" i="2"/>
  <c r="BK212" i="2"/>
  <c r="J212" i="2"/>
  <c r="BF212" i="2" s="1"/>
  <c r="BI210" i="2"/>
  <c r="BH210" i="2"/>
  <c r="BG210" i="2"/>
  <c r="BE210" i="2"/>
  <c r="T210" i="2"/>
  <c r="R210" i="2"/>
  <c r="P210" i="2"/>
  <c r="BK210" i="2"/>
  <c r="J210" i="2"/>
  <c r="BF210" i="2"/>
  <c r="BI208" i="2"/>
  <c r="BH208" i="2"/>
  <c r="BG208" i="2"/>
  <c r="BE208" i="2"/>
  <c r="T208" i="2"/>
  <c r="R208" i="2"/>
  <c r="P208" i="2"/>
  <c r="BK208" i="2"/>
  <c r="J208" i="2"/>
  <c r="BF208" i="2" s="1"/>
  <c r="BI206" i="2"/>
  <c r="BH206" i="2"/>
  <c r="BG206" i="2"/>
  <c r="BE206" i="2"/>
  <c r="T206" i="2"/>
  <c r="R206" i="2"/>
  <c r="P206" i="2"/>
  <c r="BK206" i="2"/>
  <c r="J206" i="2"/>
  <c r="BF206" i="2"/>
  <c r="BI204" i="2"/>
  <c r="BH204" i="2"/>
  <c r="BG204" i="2"/>
  <c r="BE204" i="2"/>
  <c r="T204" i="2"/>
  <c r="R204" i="2"/>
  <c r="P204" i="2"/>
  <c r="BK204" i="2"/>
  <c r="J204" i="2"/>
  <c r="BF204" i="2" s="1"/>
  <c r="BI202" i="2"/>
  <c r="BH202" i="2"/>
  <c r="BG202" i="2"/>
  <c r="BE202" i="2"/>
  <c r="T202" i="2"/>
  <c r="R202" i="2"/>
  <c r="P202" i="2"/>
  <c r="BK202" i="2"/>
  <c r="J202" i="2"/>
  <c r="BF202" i="2"/>
  <c r="BI200" i="2"/>
  <c r="BH200" i="2"/>
  <c r="BG200" i="2"/>
  <c r="BE200" i="2"/>
  <c r="T200" i="2"/>
  <c r="R200" i="2"/>
  <c r="P200" i="2"/>
  <c r="BK200" i="2"/>
  <c r="J200" i="2"/>
  <c r="BF200" i="2" s="1"/>
  <c r="BI199" i="2"/>
  <c r="BH199" i="2"/>
  <c r="BG199" i="2"/>
  <c r="BE199" i="2"/>
  <c r="T199" i="2"/>
  <c r="R199" i="2"/>
  <c r="P199" i="2"/>
  <c r="P197" i="2" s="1"/>
  <c r="BK199" i="2"/>
  <c r="J199" i="2"/>
  <c r="BF199" i="2" s="1"/>
  <c r="BI198" i="2"/>
  <c r="BH198" i="2"/>
  <c r="BG198" i="2"/>
  <c r="BE198" i="2"/>
  <c r="T198" i="2"/>
  <c r="T197" i="2"/>
  <c r="R198" i="2"/>
  <c r="P198" i="2"/>
  <c r="BK198" i="2"/>
  <c r="BK197" i="2" s="1"/>
  <c r="J197" i="2" s="1"/>
  <c r="J65" i="2" s="1"/>
  <c r="J198" i="2"/>
  <c r="BF198" i="2" s="1"/>
  <c r="BI196" i="2"/>
  <c r="BH196" i="2"/>
  <c r="BG196" i="2"/>
  <c r="BE196" i="2"/>
  <c r="T196" i="2"/>
  <c r="R196" i="2"/>
  <c r="P196" i="2"/>
  <c r="BK196" i="2"/>
  <c r="J196" i="2"/>
  <c r="BF196" i="2"/>
  <c r="BI194" i="2"/>
  <c r="BH194" i="2"/>
  <c r="BG194" i="2"/>
  <c r="BE194" i="2"/>
  <c r="T194" i="2"/>
  <c r="R194" i="2"/>
  <c r="P194" i="2"/>
  <c r="BK194" i="2"/>
  <c r="J194" i="2"/>
  <c r="BF194" i="2" s="1"/>
  <c r="BI190" i="2"/>
  <c r="BH190" i="2"/>
  <c r="BG190" i="2"/>
  <c r="BE190" i="2"/>
  <c r="T190" i="2"/>
  <c r="R190" i="2"/>
  <c r="P190" i="2"/>
  <c r="BK190" i="2"/>
  <c r="J190" i="2"/>
  <c r="BF190" i="2"/>
  <c r="BI184" i="2"/>
  <c r="BH184" i="2"/>
  <c r="BG184" i="2"/>
  <c r="BE184" i="2"/>
  <c r="T184" i="2"/>
  <c r="R184" i="2"/>
  <c r="P184" i="2"/>
  <c r="BK184" i="2"/>
  <c r="J184" i="2"/>
  <c r="BF184" i="2" s="1"/>
  <c r="BI178" i="2"/>
  <c r="BH178" i="2"/>
  <c r="BG178" i="2"/>
  <c r="BE178" i="2"/>
  <c r="T178" i="2"/>
  <c r="R178" i="2"/>
  <c r="P178" i="2"/>
  <c r="BK178" i="2"/>
  <c r="J178" i="2"/>
  <c r="BF178" i="2" s="1"/>
  <c r="BI175" i="2"/>
  <c r="BH175" i="2"/>
  <c r="BG175" i="2"/>
  <c r="BE175" i="2"/>
  <c r="T175" i="2"/>
  <c r="R175" i="2"/>
  <c r="P175" i="2"/>
  <c r="BK175" i="2"/>
  <c r="J175" i="2"/>
  <c r="BF175" i="2" s="1"/>
  <c r="BI172" i="2"/>
  <c r="BH172" i="2"/>
  <c r="BG172" i="2"/>
  <c r="BE172" i="2"/>
  <c r="T172" i="2"/>
  <c r="R172" i="2"/>
  <c r="P172" i="2"/>
  <c r="BK172" i="2"/>
  <c r="J172" i="2"/>
  <c r="BF172" i="2"/>
  <c r="BI169" i="2"/>
  <c r="BH169" i="2"/>
  <c r="BG169" i="2"/>
  <c r="BE169" i="2"/>
  <c r="T169" i="2"/>
  <c r="R169" i="2"/>
  <c r="P169" i="2"/>
  <c r="BK169" i="2"/>
  <c r="J169" i="2"/>
  <c r="BF169" i="2" s="1"/>
  <c r="BI165" i="2"/>
  <c r="BH165" i="2"/>
  <c r="BG165" i="2"/>
  <c r="BE165" i="2"/>
  <c r="T165" i="2"/>
  <c r="R165" i="2"/>
  <c r="P165" i="2"/>
  <c r="BK165" i="2"/>
  <c r="J165" i="2"/>
  <c r="BF165" i="2"/>
  <c r="BI158" i="2"/>
  <c r="BH158" i="2"/>
  <c r="BG158" i="2"/>
  <c r="BE158" i="2"/>
  <c r="T158" i="2"/>
  <c r="R158" i="2"/>
  <c r="P158" i="2"/>
  <c r="BK158" i="2"/>
  <c r="J158" i="2"/>
  <c r="BF158" i="2" s="1"/>
  <c r="BI153" i="2"/>
  <c r="BH153" i="2"/>
  <c r="BG153" i="2"/>
  <c r="BE153" i="2"/>
  <c r="T153" i="2"/>
  <c r="R153" i="2"/>
  <c r="P153" i="2"/>
  <c r="BK153" i="2"/>
  <c r="J153" i="2"/>
  <c r="BF153" i="2"/>
  <c r="BI142" i="2"/>
  <c r="BH142" i="2"/>
  <c r="BG142" i="2"/>
  <c r="BE142" i="2"/>
  <c r="T142" i="2"/>
  <c r="R142" i="2"/>
  <c r="P142" i="2"/>
  <c r="BK142" i="2"/>
  <c r="J142" i="2"/>
  <c r="BF142" i="2" s="1"/>
  <c r="BI140" i="2"/>
  <c r="BH140" i="2"/>
  <c r="BG140" i="2"/>
  <c r="BE140" i="2"/>
  <c r="T140" i="2"/>
  <c r="T139" i="2" s="1"/>
  <c r="R140" i="2"/>
  <c r="P140" i="2"/>
  <c r="P139" i="2"/>
  <c r="BK140" i="2"/>
  <c r="J140" i="2"/>
  <c r="BF140" i="2" s="1"/>
  <c r="BI138" i="2"/>
  <c r="BH138" i="2"/>
  <c r="BG138" i="2"/>
  <c r="BE138" i="2"/>
  <c r="T138" i="2"/>
  <c r="T137" i="2"/>
  <c r="R138" i="2"/>
  <c r="R137" i="2" s="1"/>
  <c r="P138" i="2"/>
  <c r="P137" i="2"/>
  <c r="BK138" i="2"/>
  <c r="BK137" i="2" s="1"/>
  <c r="J137" i="2" s="1"/>
  <c r="J63" i="2" s="1"/>
  <c r="J138" i="2"/>
  <c r="BF138" i="2" s="1"/>
  <c r="BI136" i="2"/>
  <c r="BH136" i="2"/>
  <c r="BG136" i="2"/>
  <c r="BE136" i="2"/>
  <c r="T136" i="2"/>
  <c r="R136" i="2"/>
  <c r="P136" i="2"/>
  <c r="BK136" i="2"/>
  <c r="J136" i="2"/>
  <c r="BF136" i="2"/>
  <c r="BI129" i="2"/>
  <c r="BH129" i="2"/>
  <c r="BG129" i="2"/>
  <c r="BE129" i="2"/>
  <c r="T129" i="2"/>
  <c r="R129" i="2"/>
  <c r="P129" i="2"/>
  <c r="BK129" i="2"/>
  <c r="J129" i="2"/>
  <c r="BF129" i="2" s="1"/>
  <c r="BI123" i="2"/>
  <c r="BH123" i="2"/>
  <c r="BG123" i="2"/>
  <c r="BE123" i="2"/>
  <c r="T123" i="2"/>
  <c r="R123" i="2"/>
  <c r="P123" i="2"/>
  <c r="BK123" i="2"/>
  <c r="J123" i="2"/>
  <c r="BF123" i="2"/>
  <c r="BI120" i="2"/>
  <c r="BH120" i="2"/>
  <c r="BG120" i="2"/>
  <c r="BE120" i="2"/>
  <c r="T120" i="2"/>
  <c r="R120" i="2"/>
  <c r="R119" i="2" s="1"/>
  <c r="P120" i="2"/>
  <c r="BK120" i="2"/>
  <c r="BK119" i="2"/>
  <c r="J119" i="2" s="1"/>
  <c r="J62" i="2" s="1"/>
  <c r="J120" i="2"/>
  <c r="BF120" i="2"/>
  <c r="BI116" i="2"/>
  <c r="BH116" i="2"/>
  <c r="BG116" i="2"/>
  <c r="BE116" i="2"/>
  <c r="T116" i="2"/>
  <c r="T115" i="2" s="1"/>
  <c r="R116" i="2"/>
  <c r="R115" i="2" s="1"/>
  <c r="P116" i="2"/>
  <c r="P115" i="2"/>
  <c r="BK116" i="2"/>
  <c r="BK115" i="2"/>
  <c r="J115" i="2" s="1"/>
  <c r="J61" i="2" s="1"/>
  <c r="J116" i="2"/>
  <c r="BF116" i="2" s="1"/>
  <c r="BI112" i="2"/>
  <c r="BH112" i="2"/>
  <c r="BG112" i="2"/>
  <c r="BE112" i="2"/>
  <c r="T112" i="2"/>
  <c r="R112" i="2"/>
  <c r="P112" i="2"/>
  <c r="BK112" i="2"/>
  <c r="J112" i="2"/>
  <c r="BF112" i="2" s="1"/>
  <c r="BI111" i="2"/>
  <c r="BH111" i="2"/>
  <c r="BG111" i="2"/>
  <c r="BE111" i="2"/>
  <c r="T111" i="2"/>
  <c r="R111" i="2"/>
  <c r="P111" i="2"/>
  <c r="BK111" i="2"/>
  <c r="J111" i="2"/>
  <c r="BF111" i="2" s="1"/>
  <c r="BI109" i="2"/>
  <c r="BH109" i="2"/>
  <c r="BG109" i="2"/>
  <c r="BE109" i="2"/>
  <c r="T109" i="2"/>
  <c r="R109" i="2"/>
  <c r="P109" i="2"/>
  <c r="BK109" i="2"/>
  <c r="J109" i="2"/>
  <c r="BF109" i="2"/>
  <c r="BI108" i="2"/>
  <c r="BH108" i="2"/>
  <c r="BG108" i="2"/>
  <c r="BE108" i="2"/>
  <c r="T108" i="2"/>
  <c r="R108" i="2"/>
  <c r="P108" i="2"/>
  <c r="BK108" i="2"/>
  <c r="J108" i="2"/>
  <c r="BF108" i="2" s="1"/>
  <c r="BI107" i="2"/>
  <c r="BH107" i="2"/>
  <c r="BG107" i="2"/>
  <c r="BE107" i="2"/>
  <c r="T107" i="2"/>
  <c r="T106" i="2" s="1"/>
  <c r="R107" i="2"/>
  <c r="R106" i="2" s="1"/>
  <c r="P107" i="2"/>
  <c r="P106" i="2" s="1"/>
  <c r="BK107" i="2"/>
  <c r="J107" i="2"/>
  <c r="BF107" i="2" s="1"/>
  <c r="BI105" i="2"/>
  <c r="BH105" i="2"/>
  <c r="BG105" i="2"/>
  <c r="BE105" i="2"/>
  <c r="T105" i="2"/>
  <c r="R105" i="2"/>
  <c r="P105" i="2"/>
  <c r="BK105" i="2"/>
  <c r="J105" i="2"/>
  <c r="BF105" i="2"/>
  <c r="BI102" i="2"/>
  <c r="BH102" i="2"/>
  <c r="BG102" i="2"/>
  <c r="BE102" i="2"/>
  <c r="T102" i="2"/>
  <c r="R102" i="2"/>
  <c r="P102" i="2"/>
  <c r="BK102" i="2"/>
  <c r="J102" i="2"/>
  <c r="BF102" i="2" s="1"/>
  <c r="BI100" i="2"/>
  <c r="BH100" i="2"/>
  <c r="BG100" i="2"/>
  <c r="BE100" i="2"/>
  <c r="T100" i="2"/>
  <c r="R100" i="2"/>
  <c r="P100" i="2"/>
  <c r="BK100" i="2"/>
  <c r="J100" i="2"/>
  <c r="BF100" i="2" s="1"/>
  <c r="BI99" i="2"/>
  <c r="BH99" i="2"/>
  <c r="BG99" i="2"/>
  <c r="BE99" i="2"/>
  <c r="T99" i="2"/>
  <c r="R99" i="2"/>
  <c r="P99" i="2"/>
  <c r="BK99" i="2"/>
  <c r="J99" i="2"/>
  <c r="BF99" i="2" s="1"/>
  <c r="BI96" i="2"/>
  <c r="BH96" i="2"/>
  <c r="BG96" i="2"/>
  <c r="BE96" i="2"/>
  <c r="T96" i="2"/>
  <c r="R96" i="2"/>
  <c r="P96" i="2"/>
  <c r="BK96" i="2"/>
  <c r="J96" i="2"/>
  <c r="BF96" i="2"/>
  <c r="BI94" i="2"/>
  <c r="BH94" i="2"/>
  <c r="BG94" i="2"/>
  <c r="BE94" i="2"/>
  <c r="T94" i="2"/>
  <c r="R94" i="2"/>
  <c r="P94" i="2"/>
  <c r="BK94" i="2"/>
  <c r="J94" i="2"/>
  <c r="BF94" i="2" s="1"/>
  <c r="BI91" i="2"/>
  <c r="F34" i="2" s="1"/>
  <c r="BD52" i="1" s="1"/>
  <c r="BD51" i="1" s="1"/>
  <c r="W30" i="1" s="1"/>
  <c r="BH91" i="2"/>
  <c r="BG91" i="2"/>
  <c r="BE91" i="2"/>
  <c r="T91" i="2"/>
  <c r="R91" i="2"/>
  <c r="R90" i="2" s="1"/>
  <c r="R89" i="2" s="1"/>
  <c r="P91" i="2"/>
  <c r="BK91" i="2"/>
  <c r="J91" i="2"/>
  <c r="BF91" i="2" s="1"/>
  <c r="J84" i="2"/>
  <c r="F82" i="2"/>
  <c r="E80" i="2"/>
  <c r="J51" i="2"/>
  <c r="F49" i="2"/>
  <c r="E47" i="2"/>
  <c r="J18" i="2"/>
  <c r="E18" i="2"/>
  <c r="F52" i="2" s="1"/>
  <c r="J17" i="2"/>
  <c r="J15" i="2"/>
  <c r="E15" i="2"/>
  <c r="F84" i="2" s="1"/>
  <c r="J14" i="2"/>
  <c r="J12" i="2"/>
  <c r="J82" i="2" s="1"/>
  <c r="J49" i="2"/>
  <c r="E7" i="2"/>
  <c r="E45" i="2" s="1"/>
  <c r="AS51" i="1"/>
  <c r="L47" i="1"/>
  <c r="AM46" i="1"/>
  <c r="L46" i="1"/>
  <c r="AM44" i="1"/>
  <c r="L44" i="1"/>
  <c r="L42" i="1"/>
  <c r="L41" i="1"/>
  <c r="J78" i="3" l="1"/>
  <c r="J57" i="3" s="1"/>
  <c r="BK77" i="3"/>
  <c r="J77" i="3" s="1"/>
  <c r="F51" i="2"/>
  <c r="T90" i="2"/>
  <c r="T89" i="2" s="1"/>
  <c r="T88" i="2" s="1"/>
  <c r="BK106" i="2"/>
  <c r="J106" i="2" s="1"/>
  <c r="J59" i="2" s="1"/>
  <c r="T119" i="2"/>
  <c r="F33" i="3"/>
  <c r="BC53" i="1" s="1"/>
  <c r="BK90" i="2"/>
  <c r="BK89" i="2" s="1"/>
  <c r="F30" i="2"/>
  <c r="AZ52" i="1" s="1"/>
  <c r="P119" i="2"/>
  <c r="P114" i="2" s="1"/>
  <c r="R139" i="2"/>
  <c r="R283" i="2"/>
  <c r="AT53" i="1"/>
  <c r="F33" i="2"/>
  <c r="BC52" i="1" s="1"/>
  <c r="BC51" i="1" s="1"/>
  <c r="P90" i="2"/>
  <c r="P89" i="2" s="1"/>
  <c r="F32" i="2"/>
  <c r="BB52" i="1" s="1"/>
  <c r="BB51" i="1" s="1"/>
  <c r="BK139" i="2"/>
  <c r="J139" i="2" s="1"/>
  <c r="J64" i="2" s="1"/>
  <c r="R197" i="2"/>
  <c r="T230" i="2"/>
  <c r="BK283" i="2"/>
  <c r="J283" i="2" s="1"/>
  <c r="J67" i="2" s="1"/>
  <c r="R78" i="3"/>
  <c r="R77" i="3" s="1"/>
  <c r="J90" i="2"/>
  <c r="J58" i="2" s="1"/>
  <c r="J27" i="3"/>
  <c r="J56" i="3"/>
  <c r="AX51" i="1"/>
  <c r="W28" i="1"/>
  <c r="J31" i="2"/>
  <c r="AW52" i="1" s="1"/>
  <c r="F31" i="2"/>
  <c r="BA52" i="1" s="1"/>
  <c r="T114" i="2"/>
  <c r="W29" i="1"/>
  <c r="AY51" i="1"/>
  <c r="R114" i="2"/>
  <c r="R88" i="2" s="1"/>
  <c r="E78" i="2"/>
  <c r="F85" i="2"/>
  <c r="J30" i="2"/>
  <c r="AV52" i="1" s="1"/>
  <c r="BK114" i="2"/>
  <c r="J114" i="2" s="1"/>
  <c r="J60" i="2" s="1"/>
  <c r="E67" i="3"/>
  <c r="F74" i="3"/>
  <c r="F31" i="3"/>
  <c r="BA53" i="1" s="1"/>
  <c r="F30" i="3"/>
  <c r="AZ53" i="1" s="1"/>
  <c r="AZ51" i="1" s="1"/>
  <c r="P88" i="2" l="1"/>
  <c r="AU52" i="1" s="1"/>
  <c r="AU51" i="1" s="1"/>
  <c r="AV51" i="1"/>
  <c r="W26" i="1"/>
  <c r="BK88" i="2"/>
  <c r="J88" i="2" s="1"/>
  <c r="J89" i="2"/>
  <c r="J57" i="2" s="1"/>
  <c r="BA51" i="1"/>
  <c r="AG53" i="1"/>
  <c r="AN53" i="1" s="1"/>
  <c r="J36" i="3"/>
  <c r="AT52" i="1"/>
  <c r="AW51" i="1" l="1"/>
  <c r="AK27" i="1" s="1"/>
  <c r="W27" i="1"/>
  <c r="AK26" i="1"/>
  <c r="J27" i="2"/>
  <c r="J56" i="2"/>
  <c r="AT51" i="1" l="1"/>
  <c r="AG52" i="1"/>
  <c r="J36" i="2"/>
  <c r="AN52" i="1" l="1"/>
  <c r="AG51" i="1"/>
  <c r="AK23" i="1" l="1"/>
  <c r="AK32" i="1" s="1"/>
  <c r="AN51" i="1"/>
</calcChain>
</file>

<file path=xl/sharedStrings.xml><?xml version="1.0" encoding="utf-8"?>
<sst xmlns="http://schemas.openxmlformats.org/spreadsheetml/2006/main" count="3167" uniqueCount="700">
  <si>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</si>
  <si>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</si>
  <si>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</si>
  <si>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</si>
  <si>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</si>
  <si>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</si>
  <si>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</si>
  <si>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{568b56e6-a294-47c7-8a3f-3072fca871fa}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</si>
  <si>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</si>
  <si>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</si>
  <si>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</si>
  <si>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</si>
  <si>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</si>
  <si>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</si>
  <si>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</si>
  <si>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</si>
  <si>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18_037_0000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</si>
  <si>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</si>
  <si>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</si>
  <si>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Výměna a zateplení střešního pláště bytového domu Letná 255 a 256, Mimoň</t>
  </si>
  <si>
    <t>0,1</t>
  </si>
  <si>
    <t>KSO:</t>
  </si>
  <si>
    <t/>
  </si>
  <si>
    <t>CC-CZ:</t>
  </si>
  <si>
    <t>1</t>
  </si>
  <si>
    <t>Místo:</t>
  </si>
  <si>
    <t>Letná 255 a 256, Mimoň</t>
  </si>
  <si>
    <t>Datum:</t>
  </si>
  <si>
    <t>1. 6. 2018</t>
  </si>
  <si>
    <t>10</t>
  </si>
  <si>
    <t>100</t>
  </si>
  <si>
    <t>Zadavatel:</t>
  </si>
  <si>
    <t>IČ:</t>
  </si>
  <si>
    <t>Město Mimoň</t>
  </si>
  <si>
    <t>DIČ:</t>
  </si>
  <si>
    <t>Uchazeč:</t>
  </si>
  <si>
    <t>Vyplň údaj</t>
  </si>
  <si>
    <t>Projektant:</t>
  </si>
  <si>
    <t>Jiří Schneider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</si>
  <si>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</si>
  <si>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</si>
  <si>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</si>
  <si>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</si>
  <si>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</si>
  <si>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</si>
  <si>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</si>
  <si>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</si>
  <si>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</si>
  <si>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</si>
  <si>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</si>
  <si>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</si>
  <si>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</si>
  <si>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</si>
  <si>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</si>
  <si>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</si>
  <si>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</si>
  <si>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</si>
  <si>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</si>
  <si>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</si>
  <si>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</si>
  <si>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</si>
  <si>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</si>
  <si>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</si>
  <si>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</si>
  <si>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</si>
  <si>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</si>
  <si>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</si>
  <si>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</si>
  <si>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</si>
  <si>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</si>
  <si>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</si>
  <si>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</si>
  <si>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</si>
  <si>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</si>
  <si>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</si>
  <si>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</si>
  <si>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</si>
  <si>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</si>
  <si>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</si>
  <si>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</si>
  <si>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17_037_0100</t>
  </si>
  <si>
    <t>Stavební část</t>
  </si>
  <si>
    <t>STA</t>
  </si>
  <si>
    <t>{d3bb881c-e9dd-45c6-84b5-4c55c64af778}</t>
  </si>
  <si>
    <t>17_037_0200</t>
  </si>
  <si>
    <t>Ostatní náklady</t>
  </si>
  <si>
    <t>{51eaceb4-658d-42bd-b4df-ed6904575185}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</si>
  <si>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</si>
  <si>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</si>
  <si>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</si>
  <si>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</si>
  <si>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</si>
  <si>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</si>
  <si>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</si>
  <si>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17_037_0100 - Stavební část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</si>
  <si>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</si>
  <si>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</si>
  <si>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</si>
  <si>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</si>
  <si>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</si>
  <si>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</si>
  <si>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9 - Ostatní konstrukce a práce, bourání</t>
  </si>
  <si>
    <t xml:space="preserve">    997 - Přesun sutě</t>
  </si>
  <si>
    <t>PSV - Práce a dodávky PSV</t>
  </si>
  <si>
    <t xml:space="preserve">    712 - Povlakové krytiny</t>
  </si>
  <si>
    <t xml:space="preserve">    713 - Izolace tepelné</t>
  </si>
  <si>
    <t xml:space="preserve">    743 - Elektromontáže - hrubá montáž</t>
  </si>
  <si>
    <t xml:space="preserve">    762 - Konstrukce tesařské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</si>
  <si>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</si>
  <si>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</si>
  <si>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</si>
  <si>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OST - Ostatní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</si>
  <si>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</si>
  <si>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</si>
  <si>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</si>
  <si>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</si>
  <si>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</si>
  <si>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</si>
  <si>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</si>
  <si>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</si>
  <si>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</si>
  <si>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</si>
  <si>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</si>
  <si>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</si>
  <si>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</si>
  <si>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</si>
  <si>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</si>
  <si>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</si>
  <si>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</si>
  <si>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9</t>
  </si>
  <si>
    <t>Ostatní konstrukce a práce, bourání</t>
  </si>
  <si>
    <t>K</t>
  </si>
  <si>
    <t>9_001</t>
  </si>
  <si>
    <t>D+M provedení opravy ostění oken po montáži - SDK+výmalba ostění</t>
  </si>
  <si>
    <t>bm</t>
  </si>
  <si>
    <t>Kalkul. rozpočtáře</t>
  </si>
  <si>
    <t>4</t>
  </si>
  <si>
    <t>2</t>
  </si>
  <si>
    <t>-481125817</t>
  </si>
  <si>
    <t>VV</t>
  </si>
  <si>
    <t>"v.č.d.1.1-03"</t>
  </si>
  <si>
    <t>(10+16)*(0,78+1,18)*2</t>
  </si>
  <si>
    <t>941211111</t>
  </si>
  <si>
    <t>Montáž lešení řadového rámového lehkého pracovního s podlahami  s provozním zatížením tř. 3 do 200 kg/m2 šířky tř. SW06 přes 0,6 do 0,9 m, výšky do 10 m</t>
  </si>
  <si>
    <t>m2</t>
  </si>
  <si>
    <t>CS ÚRS 2018 01</t>
  </si>
  <si>
    <t>-1056689643</t>
  </si>
  <si>
    <t>(35*2+1,2*4+11,25*2+0,2*4)*10,7+4,5*3,5*6+6*3,5*2</t>
  </si>
  <si>
    <t>3</t>
  </si>
  <si>
    <t>941211211</t>
  </si>
  <si>
    <t>Montáž lešení řadového rámového lehkého pracovního s podlahami  s provozním zatížením tř. 3 do 200 kg/m2 Příplatek za první a každý další den použití lešení k ceně -1111 nebo -1112</t>
  </si>
  <si>
    <t>1434480581</t>
  </si>
  <si>
    <t>"30 dní, bude realizováno po úsecích"</t>
  </si>
  <si>
    <t>1186,17*15</t>
  </si>
  <si>
    <t>941211811</t>
  </si>
  <si>
    <t>Demontáž lešení řadového rámového lehkého pracovního  s provozním zatížením tř. 3 do 200 kg/m2 šířky tř. SW06 přes 0,6 do 0,9 m, výšky do 10 m</t>
  </si>
  <si>
    <t>-1952873278</t>
  </si>
  <si>
    <t>5</t>
  </si>
  <si>
    <t>944511111</t>
  </si>
  <si>
    <t>Montáž ochranné sítě  zavěšené na konstrukci lešení z textilie z umělých vláken</t>
  </si>
  <si>
    <t>-926770763</t>
  </si>
  <si>
    <t>"odhad nad vstupy"100</t>
  </si>
  <si>
    <t>6</t>
  </si>
  <si>
    <t>944511211</t>
  </si>
  <si>
    <t>Montáž ochranné sítě  Příplatek za první a každý další den použití sítě k ceně -1111</t>
  </si>
  <si>
    <t>1138772311</t>
  </si>
  <si>
    <t>100*30</t>
  </si>
  <si>
    <t>7</t>
  </si>
  <si>
    <t>944511811</t>
  </si>
  <si>
    <t>Demontáž ochranné sítě  zavěšené na konstrukci lešení z textilie z umělých vláken</t>
  </si>
  <si>
    <t>554047115</t>
  </si>
  <si>
    <t>997</t>
  </si>
  <si>
    <t>Přesun sutě</t>
  </si>
  <si>
    <t>8</t>
  </si>
  <si>
    <t>997013214</t>
  </si>
  <si>
    <t>Vnitrostaveništní doprava suti a vybouraných hmot  vodorovně do 50 m svisle ručně (nošením po schodech) pro budovy a haly výšky přes 12 do 15 m</t>
  </si>
  <si>
    <t>t</t>
  </si>
  <si>
    <t>-947177831</t>
  </si>
  <si>
    <t>997013501</t>
  </si>
  <si>
    <t>Odvoz suti a vybouraných hmot na skládku nebo meziskládku  se složením, na vzdálenost do 1 km</t>
  </si>
  <si>
    <t>108313933</t>
  </si>
  <si>
    <t>997013509</t>
  </si>
  <si>
    <t>Odvoz suti a vybouraných hmot na skládku nebo meziskládku  se složením, na vzdálenost Příplatek k ceně za každý další i započatý 1 km přes 1 km</t>
  </si>
  <si>
    <t>1778335832</t>
  </si>
  <si>
    <t>3,201*19 'Přepočtené koeficientem množství</t>
  </si>
  <si>
    <t>11</t>
  </si>
  <si>
    <t>997013814</t>
  </si>
  <si>
    <t>Poplatek za uložení stavebního odpadu na skládce (skládkovné) z izolačních materiálů zatříděného do Katalogu odpadů pod kódem 170 604</t>
  </si>
  <si>
    <t>-1822044286</t>
  </si>
  <si>
    <t>12</t>
  </si>
  <si>
    <t>997013831</t>
  </si>
  <si>
    <t>Poplatek za uložení stavebního odpadu na skládce (skládkovné) směsného stavebního a demoličního zatříděného do Katalogu odpadů pod kódem 170 904</t>
  </si>
  <si>
    <t>-516695912</t>
  </si>
  <si>
    <t>3,183-0,591</t>
  </si>
  <si>
    <t>PSV</t>
  </si>
  <si>
    <t>Práce a dodávky PSV</t>
  </si>
  <si>
    <t>712</t>
  </si>
  <si>
    <t>Povlakové krytiny</t>
  </si>
  <si>
    <t>13</t>
  </si>
  <si>
    <t>712300831</t>
  </si>
  <si>
    <t>Odstranění ze střech plochých do 10°  krytiny povlakové jednovrstvé</t>
  </si>
  <si>
    <t>16</t>
  </si>
  <si>
    <t>532413355</t>
  </si>
  <si>
    <t>"v.č.d.1.1-03 - podkladní pás šindel"</t>
  </si>
  <si>
    <t>"Vikýře - kde dojde k příložkování"(18,33+18,94)/0,978</t>
  </si>
  <si>
    <t>713</t>
  </si>
  <si>
    <t>Izolace tepelné</t>
  </si>
  <si>
    <t>14</t>
  </si>
  <si>
    <t>713151131</t>
  </si>
  <si>
    <t>Montáž tepelné izolace střech šikmých rohožemi, pásy, deskami (izolační materiál ve specifikaci) kladenými volně nad krokve, sklonu střechy do 30°</t>
  </si>
  <si>
    <t>-2015738943</t>
  </si>
  <si>
    <t>"Vikýře"(18,33*2+18,94*4)/0,978</t>
  </si>
  <si>
    <t>713151132</t>
  </si>
  <si>
    <t>Montáž tepelné izolace střech šikmých rohožemi, pásy, deskami (izolační materiál ve specifikaci) kladenými volně nad krokve, sklonu střechy přes 30° do 45°</t>
  </si>
  <si>
    <t>-513525813</t>
  </si>
  <si>
    <t>"hlavní střecha"36*12,25/0,766</t>
  </si>
  <si>
    <t>"odpočet vikýře"-17/0,766*2-17,58/0,766*4</t>
  </si>
  <si>
    <t>"střešní okna"-0,78*1,18*26</t>
  </si>
  <si>
    <t>Mezisoučet</t>
  </si>
  <si>
    <t>M</t>
  </si>
  <si>
    <t>28376526a</t>
  </si>
  <si>
    <t>deska izolační s oboustranným rounem s rastrem PIR 1250 x 625 x 60mm</t>
  </si>
  <si>
    <t>32</t>
  </si>
  <si>
    <t>-1322862280</t>
  </si>
  <si>
    <t>"hlavní střecha"36*12,25/0,766*1,05</t>
  </si>
  <si>
    <t>"odpočet vikýře"(-17/0,766*2-17,58/0,766*4)*1,05</t>
  </si>
  <si>
    <t>"střešní okna"-0,78*1,18*26*1,05</t>
  </si>
  <si>
    <t>"Vikýře"(18,33*2+18,94*4)/0,978*1,05</t>
  </si>
  <si>
    <t>17</t>
  </si>
  <si>
    <t>998713203a</t>
  </si>
  <si>
    <t>Přesun hmot pro izolace tepelné stanovený procentní sazbou (%) z ceny vodorovná dopravní vzdálenost do 50 m v objektech výšky přes 12 do 24 m</t>
  </si>
  <si>
    <t>Kč</t>
  </si>
  <si>
    <t>-792546371</t>
  </si>
  <si>
    <t>743</t>
  </si>
  <si>
    <t>Elektromontáže - hrubá montáž</t>
  </si>
  <si>
    <t>18</t>
  </si>
  <si>
    <t>743/01</t>
  </si>
  <si>
    <t>Demontáž nadstřešní části hromosvodu, po realizaci střechy realizace opětovné montáže  hromosvodu v nadstřešní části, vč. prodloužení úchytů na hromosvod, revize</t>
  </si>
  <si>
    <t>kus</t>
  </si>
  <si>
    <t>716253753</t>
  </si>
  <si>
    <t>762</t>
  </si>
  <si>
    <t>Konstrukce tesařské</t>
  </si>
  <si>
    <t>19</t>
  </si>
  <si>
    <t>762_001</t>
  </si>
  <si>
    <t>Ztužující konstrukce - lem tepelněizolačního souvrství KVH hranol, vč. impregnace, nároží + u okapu</t>
  </si>
  <si>
    <t>-1161210033</t>
  </si>
  <si>
    <t>"v.č. D1.1-03"36*2+4,625*4+4,475*2+6,4*2+2,93/0,766*4</t>
  </si>
  <si>
    <t>20</t>
  </si>
  <si>
    <t>762083122</t>
  </si>
  <si>
    <t>Práce společné pro tesařské konstrukce  impregnace řeziva máčením proti dřevokaznému hmyzu, houbám a plísním, třída ohrožení 3 a 4 (dřevo v exteriéru)</t>
  </si>
  <si>
    <t>m3</t>
  </si>
  <si>
    <t>485082928</t>
  </si>
  <si>
    <t>"výměra převzata z materiálu" 0,549+4,609</t>
  </si>
  <si>
    <t>"v.č.D1.1-01"</t>
  </si>
  <si>
    <t>"příložka 24x180"(3,9*3*3+3,9*3)*0,14*0,18*1,15</t>
  </si>
  <si>
    <t>"příložka 60x180"4,55*2*0,06*0,18*1,15</t>
  </si>
  <si>
    <t>"v.č.D1.1-02"</t>
  </si>
  <si>
    <t>"sloupek 160x160"2,68*0,16*0,16*1,15</t>
  </si>
  <si>
    <t>"sloupek 160x160"2,196*0,16*0,16*1,15</t>
  </si>
  <si>
    <t>"příložka 120x200"(6,475+3,225+3,225+6,48)*0,12*0,2*1,15</t>
  </si>
  <si>
    <t>762332921</t>
  </si>
  <si>
    <t>Vázané konstrukce krovů  doplnění části střešní vazby z hranolů, nebo hranolků (materiál v ceně), průřezové plochy do 120 cm2</t>
  </si>
  <si>
    <t>m</t>
  </si>
  <si>
    <t>1964944343</t>
  </si>
  <si>
    <t>"příložka 24x180"3,9*3*3+3,9*3</t>
  </si>
  <si>
    <t>"příložka 60x180"4,55*2</t>
  </si>
  <si>
    <t>22</t>
  </si>
  <si>
    <t>762332923</t>
  </si>
  <si>
    <t>Vázané konstrukce krovů  doplnění části střešní vazby z hranolů, nebo hranolků (materiál v ceně), průřezové plochy přes 224 do 288 cm2</t>
  </si>
  <si>
    <t>-1247321522</t>
  </si>
  <si>
    <t>"sloupek 160x160"2,68</t>
  </si>
  <si>
    <t>"sloupek 160x160"2,196</t>
  </si>
  <si>
    <t>"příložka 120x200"6,475+3,225+3,225+6,48</t>
  </si>
  <si>
    <t>23</t>
  </si>
  <si>
    <t>762341026</t>
  </si>
  <si>
    <t>Bednění a laťování bednění střech rovných sklonu do 60° s vyřezáním otvorů z dřevoštěpkových desek OSB šroubovaných na krokve na pero a drážku, tloušťky desky 22 mm</t>
  </si>
  <si>
    <t>-2037136066</t>
  </si>
  <si>
    <t>24</t>
  </si>
  <si>
    <t>762341210</t>
  </si>
  <si>
    <t>Bednění a laťování montáž bednění střech rovných a šikmých sklonu do 60° s vyřezáním otvorů z prken hrubých na sraz tl. do 32 mm</t>
  </si>
  <si>
    <t>741308369</t>
  </si>
  <si>
    <t>25</t>
  </si>
  <si>
    <t>605151110</t>
  </si>
  <si>
    <t>řezivo jehličnaté boční prkno jakost I.-II. 2-3cm</t>
  </si>
  <si>
    <t>-464924408</t>
  </si>
  <si>
    <t>"50 nové prkna"</t>
  </si>
  <si>
    <t>38,108*0,024*1,2/2</t>
  </si>
  <si>
    <t>26</t>
  </si>
  <si>
    <t>762341811</t>
  </si>
  <si>
    <t>Demontáž bednění a laťování  bednění střech rovných, obloukových, sklonu do 60° se všemi nadstřešními konstrukcemi z prken hrubých, hoblovaných tl. do 32 mm</t>
  </si>
  <si>
    <t>-1705873283</t>
  </si>
  <si>
    <t>27</t>
  </si>
  <si>
    <t>762342214</t>
  </si>
  <si>
    <t>Bednění a laťování montáž laťování střech jednoduchých sklonu do 60° při osové vzdálenosti latí přes 150 do 360 mm</t>
  </si>
  <si>
    <t>-2068685502</t>
  </si>
  <si>
    <t>28</t>
  </si>
  <si>
    <t>762342216</t>
  </si>
  <si>
    <t>Bednění a laťování montáž laťování střech jednoduchých sklonu do 60° při osové vzdálenosti latí přes 360 do 600 mm</t>
  </si>
  <si>
    <t>448468260</t>
  </si>
  <si>
    <t>29</t>
  </si>
  <si>
    <t>605141130</t>
  </si>
  <si>
    <t>řezivo jehličnaté drobné, neopracované (lišty a latě), (ČSN 49 1503, ČSN 49 2100) řezivo jehličnaté - latě střešní latě délka 2 - 3,5 m latě impregnované</t>
  </si>
  <si>
    <t>CS ÚRS 2014 01</t>
  </si>
  <si>
    <t>642492654</t>
  </si>
  <si>
    <t>415,6/0,21*0,03*0,05*1,15</t>
  </si>
  <si>
    <t>415,6/0,6*0,03*0,05*1,15</t>
  </si>
  <si>
    <t>30</t>
  </si>
  <si>
    <t>762395000</t>
  </si>
  <si>
    <t>Spojovací prostředky krovů, bednění a laťování, nadstřešních konstrukcí  svory, prkna, hřebíky, pásová ocel, vruty</t>
  </si>
  <si>
    <t>672061545</t>
  </si>
  <si>
    <t>31</t>
  </si>
  <si>
    <t>998762203a</t>
  </si>
  <si>
    <t>Přesun hmot pro konstrukce tesařské  stanovený procentní sazbou (%) z ceny vodorovná dopravní vzdálenost do 50 m v objektech výšky přes 12 do 24 m</t>
  </si>
  <si>
    <t>-1076280550</t>
  </si>
  <si>
    <t>764</t>
  </si>
  <si>
    <t>Konstrukce klempířské</t>
  </si>
  <si>
    <t>764_0002</t>
  </si>
  <si>
    <t>D+M úprava stávajících svodů</t>
  </si>
  <si>
    <t>-301565729</t>
  </si>
  <si>
    <t>33</t>
  </si>
  <si>
    <t>764_0003</t>
  </si>
  <si>
    <t>D+M oplechování střešních prostupů 2x Tr. d100mm, prodloužení, hlavice pol.č. K7</t>
  </si>
  <si>
    <t>851182160</t>
  </si>
  <si>
    <t>34</t>
  </si>
  <si>
    <t>764001851</t>
  </si>
  <si>
    <t>Demontáž klempířských konstrukcí oplechování hřebene s větrací mřížkou nebo podkladním plechem do suti</t>
  </si>
  <si>
    <t>-2079460624</t>
  </si>
  <si>
    <t>"v.č. D1.1-03"29,6+5,91*4</t>
  </si>
  <si>
    <t>35</t>
  </si>
  <si>
    <t>764002801</t>
  </si>
  <si>
    <t>Demontáž klempířských konstrukcí závětrné lišty do suti</t>
  </si>
  <si>
    <t>1524423003</t>
  </si>
  <si>
    <t>"v.č. D1.1-03"2,93/0,766*4+4,095/0,978*12</t>
  </si>
  <si>
    <t>36</t>
  </si>
  <si>
    <t>764002812</t>
  </si>
  <si>
    <t>Demontáž klempířských konstrukcí okapového plechu do suti, v krytině skládané</t>
  </si>
  <si>
    <t>-344375110</t>
  </si>
  <si>
    <t>"v.č. D1.1-03"36*2+6,4*2+4,625*4+4,475*2</t>
  </si>
  <si>
    <t>37</t>
  </si>
  <si>
    <t>764002821</t>
  </si>
  <si>
    <t>Demontáž klempířských konstrukcí střešního výlezu do suti</t>
  </si>
  <si>
    <t>1493696216</t>
  </si>
  <si>
    <t>"výpis prvků"2</t>
  </si>
  <si>
    <t>38</t>
  </si>
  <si>
    <t>764002871</t>
  </si>
  <si>
    <t>Demontáž klempířských konstrukcí lemování zdí do suti</t>
  </si>
  <si>
    <t>1316699460</t>
  </si>
  <si>
    <t>"v.č. D1.1-03"(3,885*4+3,885*8)/0,766+4,625*4+4,475*2</t>
  </si>
  <si>
    <t>39</t>
  </si>
  <si>
    <t>764004803</t>
  </si>
  <si>
    <t>Demontáž klempířských konstrukcí žlabu podokapního k dalšímu použití</t>
  </si>
  <si>
    <t>-247870799</t>
  </si>
  <si>
    <t>40</t>
  </si>
  <si>
    <t>764111641</t>
  </si>
  <si>
    <t>Krytina ze svitků nebo z taškových tabulí z pozinkovaného plechu s povrchovou úpravou s úpravou u okapů, prostupů a výčnělků střechy rovné drážkováním ze svitků rš 670 mm, sklon střechy do 30°</t>
  </si>
  <si>
    <t>-1100706206</t>
  </si>
  <si>
    <t>41</t>
  </si>
  <si>
    <t>7641116a</t>
  </si>
  <si>
    <t>Krytina střechy rovné  ze svitků z Pz plechu  sklonu do 30° - podkladní separační rohož (mikroventilační vrstva)</t>
  </si>
  <si>
    <t>719193240</t>
  </si>
  <si>
    <t>42</t>
  </si>
  <si>
    <t>764212606a</t>
  </si>
  <si>
    <t>D+M oplechování úžlabí z Pz s povrchovou úpravou rš 210 mm, pol.č. K6</t>
  </si>
  <si>
    <t>784399282</t>
  </si>
  <si>
    <t>43</t>
  </si>
  <si>
    <t>764212634b</t>
  </si>
  <si>
    <t>Oplechování štítu závětrnou lištou z Pz barveného plechu  rš 150 mm, pol.č. K4</t>
  </si>
  <si>
    <t>947507024</t>
  </si>
  <si>
    <t>(14,2*2+1*2*5)/0,848</t>
  </si>
  <si>
    <t>44</t>
  </si>
  <si>
    <t>764212636b</t>
  </si>
  <si>
    <t>D+M oplechování štítu závětrnou lištou z Pz barveného plechu poplastovaného  rš 295 mm, pol.č. K10</t>
  </si>
  <si>
    <t>-445160458</t>
  </si>
  <si>
    <t>45</t>
  </si>
  <si>
    <t>764212662a</t>
  </si>
  <si>
    <t>Oplechování rovné okapové hrany z Pz s povrchovou úpravou rš 160 mm, pol.č. K5</t>
  </si>
  <si>
    <t>-1155518783</t>
  </si>
  <si>
    <t>27,4+36*2</t>
  </si>
  <si>
    <t>46</t>
  </si>
  <si>
    <t>764311615a</t>
  </si>
  <si>
    <t>D+M lemování rovných zdí střech s krytinou skládanou z Pz s povrchovou úpravou rš 240 mm, , pol.č. K8</t>
  </si>
  <si>
    <t>1230645526</t>
  </si>
  <si>
    <t>47</t>
  </si>
  <si>
    <t>764311615b</t>
  </si>
  <si>
    <t>D+M lemování rovných zdí střech s krytinou skládanou z Pz s povrchovou úpravou rš 250 mm, pol.č. K9</t>
  </si>
  <si>
    <t>-192678163</t>
  </si>
  <si>
    <t>48</t>
  </si>
  <si>
    <t>764501103a</t>
  </si>
  <si>
    <t>D+M žlabu podokapního půlkulatého DN 120, vč. příponek, kolen a háků, hladký Pz lakovaný, pol. č. K1</t>
  </si>
  <si>
    <t>1470140936</t>
  </si>
  <si>
    <t>109,8</t>
  </si>
  <si>
    <t>49</t>
  </si>
  <si>
    <t>998764203a</t>
  </si>
  <si>
    <t>Přesun hmot pro konstrukce klempířské stanovený procentní sazbou (%) z ceny vodorovná dopravní vzdálenost do 50 m v objektech výšky přes 12 do 24 m</t>
  </si>
  <si>
    <t>-171822578</t>
  </si>
  <si>
    <t>765</t>
  </si>
  <si>
    <t>Krytina skládaná</t>
  </si>
  <si>
    <t>50</t>
  </si>
  <si>
    <t>765_001</t>
  </si>
  <si>
    <t>D+M provětrávací pás hřebene, vš. všech úprav provedení podkladu</t>
  </si>
  <si>
    <t>-924993997</t>
  </si>
  <si>
    <t>51</t>
  </si>
  <si>
    <t>765_002</t>
  </si>
  <si>
    <t>-1142687208</t>
  </si>
  <si>
    <t>"v.č.d.1.1-03"36*2+6,4*2</t>
  </si>
  <si>
    <t>52</t>
  </si>
  <si>
    <t>765131011</t>
  </si>
  <si>
    <t>Montáž vláknocementové krytiny skládané  sklonu střechy do 30° jednoduché krytí z pravoúhlých formátů, počet desek přes 10 do 20 ks/m2</t>
  </si>
  <si>
    <t>2013204939</t>
  </si>
  <si>
    <t>53</t>
  </si>
  <si>
    <t>591601290b</t>
  </si>
  <si>
    <t>krytina  cementovláknité šablony čtverec 40 x 40 cm , barva modročerná, spotřeba 10,1ks/m2</t>
  </si>
  <si>
    <t>2118626670</t>
  </si>
  <si>
    <t>415,6*10,1*1,05</t>
  </si>
  <si>
    <t>54</t>
  </si>
  <si>
    <t>765131131</t>
  </si>
  <si>
    <t>Montáž vláknocementové krytiny skládané  sklonu střechy do 30° okapové hrany, krytí jednoduché</t>
  </si>
  <si>
    <t>754582785</t>
  </si>
  <si>
    <t>55</t>
  </si>
  <si>
    <t>765131171</t>
  </si>
  <si>
    <t>Montáž vláknocementové krytiny skládané  sklonu střechy do 30° nárožní hrany z hřebenáčů</t>
  </si>
  <si>
    <t>165955941</t>
  </si>
  <si>
    <t>"požka K2"48,8-29,6</t>
  </si>
  <si>
    <t>56</t>
  </si>
  <si>
    <t>59164502</t>
  </si>
  <si>
    <t>hřebenáč kónický vláknocementový černý</t>
  </si>
  <si>
    <t>-1387085196</t>
  </si>
  <si>
    <t>48,8/0,5</t>
  </si>
  <si>
    <t>57</t>
  </si>
  <si>
    <t>59160750</t>
  </si>
  <si>
    <t>hřebenáč rozbočovací /laminát/ 300x300mm v barvách krytiny</t>
  </si>
  <si>
    <t>816816451</t>
  </si>
  <si>
    <t>58</t>
  </si>
  <si>
    <t>765131191a</t>
  </si>
  <si>
    <t>Montáž vláknocementové krytiny skládané sklonu střechy do 30 st. hřebene z hřebenáčů</t>
  </si>
  <si>
    <t>-1871369952</t>
  </si>
  <si>
    <t>"v.č.d.1.1-03"29,6 "K2"</t>
  </si>
  <si>
    <t>59</t>
  </si>
  <si>
    <t>765131281</t>
  </si>
  <si>
    <t>Montáž vláknocementové krytiny skládané  Příplatek k cenám za sklon přes 30° na laťování</t>
  </si>
  <si>
    <t>1353631560</t>
  </si>
  <si>
    <t>60</t>
  </si>
  <si>
    <t>765135013</t>
  </si>
  <si>
    <t>Montáž střešních doplňků vláknocementové krytiny skládané  střešních výlezů, plochy jednotlivě přes 0,25 do 1,0 m2</t>
  </si>
  <si>
    <t>1920063341</t>
  </si>
  <si>
    <t>61</t>
  </si>
  <si>
    <t>55351066a</t>
  </si>
  <si>
    <t>okno výlezové hladké 600x600mm Umax 1,7, vč. systémového lemování</t>
  </si>
  <si>
    <t>371294549</t>
  </si>
  <si>
    <t>62</t>
  </si>
  <si>
    <t>765151801</t>
  </si>
  <si>
    <t>Demontáž krytiny bitumenové ze šindelů  sklonu do 30° do suti</t>
  </si>
  <si>
    <t>783471132</t>
  </si>
  <si>
    <t>63</t>
  </si>
  <si>
    <t>765191001</t>
  </si>
  <si>
    <t>Montáž pojistné hydroizolační fólie  kladené ve sklonu do 20° lepením (vodotěsné podstřeší) na bednění nebo tepelnou izolaci</t>
  </si>
  <si>
    <t>-333559332</t>
  </si>
  <si>
    <t>64</t>
  </si>
  <si>
    <t>62851000</t>
  </si>
  <si>
    <t>pás asfaltový modifikovaný za studena samolepící podkladní tl. 2 mm na střešní systémy</t>
  </si>
  <si>
    <t>1820592410</t>
  </si>
  <si>
    <t>38,108*1,1 'Přepočtené koeficientem množství</t>
  </si>
  <si>
    <t>65</t>
  </si>
  <si>
    <t>765191013</t>
  </si>
  <si>
    <t>Montáž pojistné hydroizolační fólie  kladené ve sklonu přes 20° volně na bednění nebo tepelnou izolaci</t>
  </si>
  <si>
    <t>-1361084316</t>
  </si>
  <si>
    <t>66</t>
  </si>
  <si>
    <t>28329220a</t>
  </si>
  <si>
    <t>fólie hydroizolační pojistná difúzně otevřená na tepelnou izolaci - systémová pro izolaci PIR a danou skladbu střechy</t>
  </si>
  <si>
    <t>33510160</t>
  </si>
  <si>
    <t>415,6*1,15</t>
  </si>
  <si>
    <t>67</t>
  </si>
  <si>
    <t>998765203a</t>
  </si>
  <si>
    <t>Přesun hmot pro krytiny skládané stanovený procentní sazbou (%) z ceny vodorovná dopravní vzdálenost do 50 m v objektech výšky přes 12 do 24 m</t>
  </si>
  <si>
    <t>%</t>
  </si>
  <si>
    <t>-1752984183</t>
  </si>
  <si>
    <t>766</t>
  </si>
  <si>
    <t>Konstrukce truhlářské</t>
  </si>
  <si>
    <t>68</t>
  </si>
  <si>
    <t>766671004</t>
  </si>
  <si>
    <t>Montáž střešních oken dřevěných nebo plastových  kyvných, výklopných/kyvných s okenním rámem a lemováním, s plisovaným límcem, s napojením na krytinu do krytiny ploché, rozměru 78 x 118 cm</t>
  </si>
  <si>
    <t>-29242179</t>
  </si>
  <si>
    <t>10+16</t>
  </si>
  <si>
    <t>69</t>
  </si>
  <si>
    <t>2090068218a</t>
  </si>
  <si>
    <t>Střešní okno dřevěné s horním ovládáním s mikroventilací, zasklení ditherm Umax 1,4, 780x1180mm -  kyvné</t>
  </si>
  <si>
    <t>ks</t>
  </si>
  <si>
    <t>-1041165859</t>
  </si>
  <si>
    <t>70</t>
  </si>
  <si>
    <t>2090072734a</t>
  </si>
  <si>
    <t>Zateplené lemování systémové pro střešní okno 780x1180mm,  plochou krytinu</t>
  </si>
  <si>
    <t>-353856237</t>
  </si>
  <si>
    <t>71</t>
  </si>
  <si>
    <t>2090090009a</t>
  </si>
  <si>
    <t>Izolační rám+plisovaný límec pro střešní okno 780x1180mm</t>
  </si>
  <si>
    <t>-382858067</t>
  </si>
  <si>
    <t>72</t>
  </si>
  <si>
    <t>766674811</t>
  </si>
  <si>
    <t>Demontáž střešních oken  na krytině hladké a drážkové, sklonu přes 30 do 45°</t>
  </si>
  <si>
    <t>-708060703</t>
  </si>
  <si>
    <t>"vč. lemování"</t>
  </si>
  <si>
    <t>73</t>
  </si>
  <si>
    <t>998766202a</t>
  </si>
  <si>
    <t>Přesun hmot pro konstrukce truhlářské stanovený procentní sazbou (%) z ceny vodorovná dopravní vzdálenost do 50 m v objektech výšky přes 6 do 12 m</t>
  </si>
  <si>
    <t>-1202958898</t>
  </si>
  <si>
    <t>OST</t>
  </si>
  <si>
    <t>Ostatní</t>
  </si>
  <si>
    <t>74</t>
  </si>
  <si>
    <t>001/003</t>
  </si>
  <si>
    <t xml:space="preserve">ostatní HZS, dle zadání </t>
  </si>
  <si>
    <t>hod</t>
  </si>
  <si>
    <t>512</t>
  </si>
  <si>
    <t>1460912132</t>
  </si>
  <si>
    <t>17_037_0200 - Ostatní náklady</t>
  </si>
  <si>
    <t>OST - Ostatní</t>
  </si>
  <si>
    <t>001/001</t>
  </si>
  <si>
    <t>VRN</t>
  </si>
  <si>
    <t>396660352</t>
  </si>
  <si>
    <t>001/004</t>
  </si>
  <si>
    <t>-1621215779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</si>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</sst>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0000A8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8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left" vertical="center"/>
    </xf>
    <xf numFmtId="0" fontId="12" fillId="2" borderId="0" xfId="0" applyFont="1" applyFill="1" applyAlignment="1" applyProtection="1">
      <alignment vertical="center"/>
    </xf>
    <xf numFmtId="0" fontId="13" fillId="2" borderId="0" xfId="0" applyFont="1" applyFill="1" applyAlignment="1" applyProtection="1">
      <alignment horizontal="left" vertical="center"/>
    </xf>
    <xf numFmtId="0" fontId="14" fillId="2" borderId="0" xfId="1" applyFont="1" applyFill="1" applyAlignment="1" applyProtection="1">
      <alignment vertical="center"/>
    </xf>
    <xf numFmtId="0" fontId="43" fillId="2" borderId="0" xfId="1" applyFill="1"/>
    <xf numFmtId="0" fontId="0" fillId="2" borderId="0" xfId="0" applyFill="1"/>
    <xf numFmtId="0" fontId="11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8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0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5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1" xfId="0" applyFont="1" applyFill="1" applyBorder="1" applyAlignment="1" applyProtection="1">
      <alignment horizontal="center" vertical="center"/>
    </xf>
    <xf numFmtId="0" fontId="18" fillId="0" borderId="20" xfId="0" applyFont="1" applyBorder="1" applyAlignment="1" applyProtection="1">
      <alignment horizontal="center" vertical="center" wrapText="1"/>
    </xf>
    <xf numFmtId="0" fontId="18" fillId="0" borderId="21" xfId="0" applyFont="1" applyBorder="1" applyAlignment="1" applyProtection="1">
      <alignment horizontal="center" vertical="center" wrapText="1"/>
    </xf>
    <xf numFmtId="0" fontId="18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2" fillId="0" borderId="18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9" fillId="0" borderId="18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9" fillId="0" borderId="23" xfId="0" applyNumberFormat="1" applyFont="1" applyBorder="1" applyAlignment="1" applyProtection="1">
      <alignment vertical="center"/>
    </xf>
    <xf numFmtId="4" fontId="29" fillId="0" borderId="24" xfId="0" applyNumberFormat="1" applyFont="1" applyBorder="1" applyAlignment="1" applyProtection="1">
      <alignment vertical="center"/>
    </xf>
    <xf numFmtId="166" fontId="29" fillId="0" borderId="24" xfId="0" applyNumberFormat="1" applyFont="1" applyBorder="1" applyAlignment="1" applyProtection="1">
      <alignment vertical="center"/>
    </xf>
    <xf numFmtId="4" fontId="29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30" fillId="2" borderId="0" xfId="1" applyFont="1" applyFill="1" applyAlignment="1">
      <alignment vertical="center"/>
    </xf>
    <xf numFmtId="0" fontId="12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8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1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2" fillId="0" borderId="16" xfId="0" applyNumberFormat="1" applyFont="1" applyBorder="1" applyAlignment="1" applyProtection="1"/>
    <xf numFmtId="166" fontId="32" fillId="0" borderId="17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7" fillId="0" borderId="5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5" xfId="0" applyFont="1" applyBorder="1" applyAlignment="1"/>
    <xf numFmtId="0" fontId="7" fillId="0" borderId="18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9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8" xfId="0" applyFont="1" applyBorder="1" applyAlignment="1" applyProtection="1">
      <alignment horizontal="center" vertical="center"/>
    </xf>
    <xf numFmtId="49" fontId="35" fillId="0" borderId="28" xfId="0" applyNumberFormat="1" applyFont="1" applyBorder="1" applyAlignment="1" applyProtection="1">
      <alignment horizontal="left" vertical="center" wrapText="1"/>
    </xf>
    <xf numFmtId="0" fontId="35" fillId="0" borderId="28" xfId="0" applyFont="1" applyBorder="1" applyAlignment="1" applyProtection="1">
      <alignment horizontal="left" vertical="center" wrapText="1"/>
    </xf>
    <xf numFmtId="0" fontId="35" fillId="0" borderId="28" xfId="0" applyFont="1" applyBorder="1" applyAlignment="1" applyProtection="1">
      <alignment horizontal="center" vertical="center" wrapText="1"/>
    </xf>
    <xf numFmtId="167" fontId="35" fillId="0" borderId="28" xfId="0" applyNumberFormat="1" applyFont="1" applyBorder="1" applyAlignment="1" applyProtection="1">
      <alignment vertical="center"/>
    </xf>
    <xf numFmtId="4" fontId="35" fillId="3" borderId="28" xfId="0" applyNumberFormat="1" applyFont="1" applyFill="1" applyBorder="1" applyAlignment="1" applyProtection="1">
      <alignment vertical="center"/>
      <protection locked="0"/>
    </xf>
    <xf numFmtId="4" fontId="35" fillId="0" borderId="28" xfId="0" applyNumberFormat="1" applyFont="1" applyBorder="1" applyAlignment="1" applyProtection="1">
      <alignment vertical="center"/>
    </xf>
    <xf numFmtId="0" fontId="35" fillId="0" borderId="5" xfId="0" applyFont="1" applyBorder="1" applyAlignment="1">
      <alignment vertical="center"/>
    </xf>
    <xf numFmtId="0" fontId="35" fillId="3" borderId="28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167" fontId="0" fillId="3" borderId="28" xfId="0" applyNumberFormat="1" applyFont="1" applyFill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vertical="center"/>
    </xf>
    <xf numFmtId="166" fontId="1" fillId="0" borderId="24" xfId="0" applyNumberFormat="1" applyFont="1" applyBorder="1" applyAlignment="1" applyProtection="1">
      <alignment vertical="center"/>
    </xf>
    <xf numFmtId="166" fontId="1" fillId="0" borderId="25" xfId="0" applyNumberFormat="1" applyFont="1" applyBorder="1" applyAlignment="1" applyProtection="1">
      <alignment vertical="center"/>
    </xf>
    <xf numFmtId="0" fontId="0" fillId="0" borderId="0" xfId="0" applyAlignment="1" applyProtection="1">
      <alignment vertical="top"/>
      <protection locked="0"/>
    </xf>
    <xf numFmtId="0" fontId="36" fillId="0" borderId="29" xfId="0" applyFont="1" applyBorder="1" applyAlignment="1" applyProtection="1">
      <alignment vertical="center" wrapText="1"/>
      <protection locked="0"/>
    </xf>
    <xf numFmtId="0" fontId="36" fillId="0" borderId="30" xfId="0" applyFont="1" applyBorder="1" applyAlignment="1" applyProtection="1">
      <alignment vertical="center" wrapText="1"/>
      <protection locked="0"/>
    </xf>
    <xf numFmtId="0" fontId="36" fillId="0" borderId="31" xfId="0" applyFont="1" applyBorder="1" applyAlignment="1" applyProtection="1">
      <alignment vertical="center" wrapText="1"/>
      <protection locked="0"/>
    </xf>
    <xf numFmtId="0" fontId="36" fillId="0" borderId="32" xfId="0" applyFont="1" applyBorder="1" applyAlignment="1" applyProtection="1">
      <alignment horizontal="center" vertical="center" wrapText="1"/>
      <protection locked="0"/>
    </xf>
    <xf numFmtId="0" fontId="36" fillId="0" borderId="33" xfId="0" applyFont="1" applyBorder="1" applyAlignment="1" applyProtection="1">
      <alignment horizontal="center" vertical="center" wrapText="1"/>
      <protection locked="0"/>
    </xf>
    <xf numFmtId="0" fontId="36" fillId="0" borderId="32" xfId="0" applyFont="1" applyBorder="1" applyAlignment="1" applyProtection="1">
      <alignment vertical="center" wrapText="1"/>
      <protection locked="0"/>
    </xf>
    <xf numFmtId="0" fontId="36" fillId="0" borderId="33" xfId="0" applyFont="1" applyBorder="1" applyAlignment="1" applyProtection="1">
      <alignment vertical="center" wrapText="1"/>
      <protection locked="0"/>
    </xf>
    <xf numFmtId="0" fontId="38" fillId="0" borderId="1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vertical="center" wrapText="1"/>
      <protection locked="0"/>
    </xf>
    <xf numFmtId="0" fontId="39" fillId="0" borderId="1" xfId="0" applyFont="1" applyBorder="1" applyAlignment="1" applyProtection="1">
      <alignment vertical="center" wrapText="1"/>
      <protection locked="0"/>
    </xf>
    <xf numFmtId="0" fontId="39" fillId="0" borderId="1" xfId="0" applyFont="1" applyBorder="1" applyAlignment="1" applyProtection="1">
      <alignment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49" fontId="39" fillId="0" borderId="1" xfId="0" applyNumberFormat="1" applyFont="1" applyBorder="1" applyAlignment="1" applyProtection="1">
      <alignment vertical="center" wrapText="1"/>
      <protection locked="0"/>
    </xf>
    <xf numFmtId="0" fontId="36" fillId="0" borderId="35" xfId="0" applyFont="1" applyBorder="1" applyAlignment="1" applyProtection="1">
      <alignment vertical="center" wrapText="1"/>
      <protection locked="0"/>
    </xf>
    <xf numFmtId="0" fontId="40" fillId="0" borderId="34" xfId="0" applyFont="1" applyBorder="1" applyAlignment="1" applyProtection="1">
      <alignment vertical="center" wrapText="1"/>
      <protection locked="0"/>
    </xf>
    <xf numFmtId="0" fontId="36" fillId="0" borderId="36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vertical="top"/>
      <protection locked="0"/>
    </xf>
    <xf numFmtId="0" fontId="36" fillId="0" borderId="0" xfId="0" applyFont="1" applyAlignment="1" applyProtection="1">
      <alignment vertical="top"/>
      <protection locked="0"/>
    </xf>
    <xf numFmtId="0" fontId="36" fillId="0" borderId="29" xfId="0" applyFont="1" applyBorder="1" applyAlignment="1" applyProtection="1">
      <alignment horizontal="left" vertical="center"/>
      <protection locked="0"/>
    </xf>
    <xf numFmtId="0" fontId="36" fillId="0" borderId="30" xfId="0" applyFont="1" applyBorder="1" applyAlignment="1" applyProtection="1">
      <alignment horizontal="left" vertical="center"/>
      <protection locked="0"/>
    </xf>
    <xf numFmtId="0" fontId="36" fillId="0" borderId="31" xfId="0" applyFont="1" applyBorder="1" applyAlignment="1" applyProtection="1">
      <alignment horizontal="left" vertical="center"/>
      <protection locked="0"/>
    </xf>
    <xf numFmtId="0" fontId="36" fillId="0" borderId="32" xfId="0" applyFont="1" applyBorder="1" applyAlignment="1" applyProtection="1">
      <alignment horizontal="left" vertical="center"/>
      <protection locked="0"/>
    </xf>
    <xf numFmtId="0" fontId="36" fillId="0" borderId="33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41" fillId="0" borderId="0" xfId="0" applyFont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center" vertical="center"/>
      <protection locked="0"/>
    </xf>
    <xf numFmtId="0" fontId="41" fillId="0" borderId="34" xfId="0" applyFont="1" applyBorder="1" applyAlignment="1" applyProtection="1">
      <alignment horizontal="left" vertical="center"/>
      <protection locked="0"/>
    </xf>
    <xf numFmtId="0" fontId="42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center" vertical="center"/>
      <protection locked="0"/>
    </xf>
    <xf numFmtId="0" fontId="39" fillId="0" borderId="32" xfId="0" applyFont="1" applyBorder="1" applyAlignment="1" applyProtection="1">
      <alignment horizontal="left" vertical="center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39" fillId="0" borderId="1" xfId="0" applyFont="1" applyFill="1" applyBorder="1" applyAlignment="1" applyProtection="1">
      <alignment horizontal="center" vertical="center"/>
      <protection locked="0"/>
    </xf>
    <xf numFmtId="0" fontId="36" fillId="0" borderId="35" xfId="0" applyFont="1" applyBorder="1" applyAlignment="1" applyProtection="1">
      <alignment horizontal="left" vertical="center"/>
      <protection locked="0"/>
    </xf>
    <xf numFmtId="0" fontId="40" fillId="0" borderId="34" xfId="0" applyFont="1" applyBorder="1" applyAlignment="1" applyProtection="1">
      <alignment horizontal="left" vertical="center"/>
      <protection locked="0"/>
    </xf>
    <xf numFmtId="0" fontId="36" fillId="0" borderId="36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41" fillId="0" borderId="1" xfId="0" applyFont="1" applyBorder="1" applyAlignment="1" applyProtection="1">
      <alignment horizontal="left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center" vertical="center" wrapText="1"/>
      <protection locked="0"/>
    </xf>
    <xf numFmtId="0" fontId="36" fillId="0" borderId="29" xfId="0" applyFont="1" applyBorder="1" applyAlignment="1" applyProtection="1">
      <alignment horizontal="left" vertical="center" wrapText="1"/>
      <protection locked="0"/>
    </xf>
    <xf numFmtId="0" fontId="36" fillId="0" borderId="30" xfId="0" applyFont="1" applyBorder="1" applyAlignment="1" applyProtection="1">
      <alignment horizontal="left" vertical="center" wrapText="1"/>
      <protection locked="0"/>
    </xf>
    <xf numFmtId="0" fontId="36" fillId="0" borderId="31" xfId="0" applyFont="1" applyBorder="1" applyAlignment="1" applyProtection="1">
      <alignment horizontal="left" vertical="center" wrapText="1"/>
      <protection locked="0"/>
    </xf>
    <xf numFmtId="0" fontId="36" fillId="0" borderId="32" xfId="0" applyFont="1" applyBorder="1" applyAlignment="1" applyProtection="1">
      <alignment horizontal="left" vertical="center" wrapText="1"/>
      <protection locked="0"/>
    </xf>
    <xf numFmtId="0" fontId="36" fillId="0" borderId="33" xfId="0" applyFont="1" applyBorder="1" applyAlignment="1" applyProtection="1">
      <alignment horizontal="left" vertical="center" wrapText="1"/>
      <protection locked="0"/>
    </xf>
    <xf numFmtId="0" fontId="41" fillId="0" borderId="32" xfId="0" applyFont="1" applyBorder="1" applyAlignment="1" applyProtection="1">
      <alignment horizontal="left" vertical="center" wrapText="1"/>
      <protection locked="0"/>
    </xf>
    <xf numFmtId="0" fontId="41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/>
      <protection locked="0"/>
    </xf>
    <xf numFmtId="0" fontId="39" fillId="0" borderId="35" xfId="0" applyFont="1" applyBorder="1" applyAlignment="1" applyProtection="1">
      <alignment horizontal="left" vertical="center" wrapText="1"/>
      <protection locked="0"/>
    </xf>
    <xf numFmtId="0" fontId="39" fillId="0" borderId="34" xfId="0" applyFont="1" applyBorder="1" applyAlignment="1" applyProtection="1">
      <alignment horizontal="left" vertical="center" wrapText="1"/>
      <protection locked="0"/>
    </xf>
    <xf numFmtId="0" fontId="39" fillId="0" borderId="36" xfId="0" applyFont="1" applyBorder="1" applyAlignment="1" applyProtection="1">
      <alignment horizontal="left" vertical="center" wrapText="1"/>
      <protection locked="0"/>
    </xf>
    <xf numFmtId="0" fontId="39" fillId="0" borderId="1" xfId="0" applyFont="1" applyBorder="1" applyAlignment="1" applyProtection="1">
      <alignment horizontal="left" vertical="top"/>
      <protection locked="0"/>
    </xf>
    <xf numFmtId="0" fontId="39" fillId="0" borderId="1" xfId="0" applyFont="1" applyBorder="1" applyAlignment="1" applyProtection="1">
      <alignment horizontal="center" vertical="top"/>
      <protection locked="0"/>
    </xf>
    <xf numFmtId="0" fontId="39" fillId="0" borderId="35" xfId="0" applyFont="1" applyBorder="1" applyAlignment="1" applyProtection="1">
      <alignment horizontal="left" vertical="center"/>
      <protection locked="0"/>
    </xf>
    <xf numFmtId="0" fontId="39" fillId="0" borderId="36" xfId="0" applyFont="1" applyBorder="1" applyAlignment="1" applyProtection="1">
      <alignment horizontal="left" vertical="center"/>
      <protection locked="0"/>
    </xf>
    <xf numFmtId="0" fontId="41" fillId="0" borderId="0" xfId="0" applyFont="1" applyAlignment="1" applyProtection="1">
      <alignment vertical="center"/>
      <protection locked="0"/>
    </xf>
    <xf numFmtId="0" fontId="38" fillId="0" borderId="1" xfId="0" applyFont="1" applyBorder="1" applyAlignment="1" applyProtection="1">
      <alignment vertical="center"/>
      <protection locked="0"/>
    </xf>
    <xf numFmtId="0" fontId="41" fillId="0" borderId="34" xfId="0" applyFont="1" applyBorder="1" applyAlignment="1" applyProtection="1">
      <alignment vertical="center"/>
      <protection locked="0"/>
    </xf>
    <xf numFmtId="0" fontId="38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9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8" fillId="0" borderId="34" xfId="0" applyFont="1" applyBorder="1" applyAlignment="1" applyProtection="1">
      <alignment horizontal="left"/>
      <protection locked="0"/>
    </xf>
    <xf numFmtId="0" fontId="41" fillId="0" borderId="34" xfId="0" applyFont="1" applyBorder="1" applyAlignment="1" applyProtection="1">
      <protection locked="0"/>
    </xf>
    <xf numFmtId="0" fontId="36" fillId="0" borderId="32" xfId="0" applyFont="1" applyBorder="1" applyAlignment="1" applyProtection="1">
      <alignment vertical="top"/>
      <protection locked="0"/>
    </xf>
    <xf numFmtId="0" fontId="36" fillId="0" borderId="33" xfId="0" applyFont="1" applyBorder="1" applyAlignment="1" applyProtection="1">
      <alignment vertical="top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left" vertical="top"/>
      <protection locked="0"/>
    </xf>
    <xf numFmtId="0" fontId="36" fillId="0" borderId="35" xfId="0" applyFont="1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vertical="top"/>
      <protection locked="0"/>
    </xf>
    <xf numFmtId="0" fontId="36" fillId="0" borderId="36" xfId="0" applyFont="1" applyBorder="1" applyAlignment="1" applyProtection="1">
      <alignment vertical="top"/>
      <protection locked="0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0" fillId="0" borderId="0" xfId="0"/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20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0" fillId="2" borderId="0" xfId="1" applyFont="1" applyFill="1" applyAlignment="1">
      <alignment vertical="center"/>
    </xf>
    <xf numFmtId="0" fontId="18" fillId="0" borderId="0" xfId="0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</xf>
    <xf numFmtId="0" fontId="39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8" fillId="0" borderId="34" xfId="0" applyFont="1" applyBorder="1" applyAlignment="1" applyProtection="1">
      <alignment horizontal="left" wrapText="1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49" fontId="39" fillId="0" borderId="1" xfId="0" applyNumberFormat="1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8" fillId="0" borderId="34" xfId="0" applyFont="1" applyBorder="1" applyAlignment="1" applyProtection="1">
      <alignment horizontal="left"/>
      <protection locked="0"/>
    </xf>
    <xf numFmtId="0" fontId="39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55"/>
  <sheetViews>
    <sheetView showGridLines="0" tabSelected="1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5" t="s">
        <v>0</v>
      </c>
      <c r="B1" s="16"/>
      <c r="C1" s="16"/>
      <c r="D1" s="17" t="s">
        <v>1</v>
      </c>
      <c r="E1" s="16"/>
      <c r="F1" s="16"/>
      <c r="G1" s="16"/>
      <c r="H1" s="16"/>
      <c r="I1" s="16"/>
      <c r="J1" s="16"/>
      <c r="K1" s="18" t="s">
        <v>2</v>
      </c>
      <c r="L1" s="18"/>
      <c r="M1" s="18"/>
      <c r="N1" s="18"/>
      <c r="O1" s="18"/>
      <c r="P1" s="18"/>
      <c r="Q1" s="18"/>
      <c r="R1" s="18"/>
      <c r="S1" s="18"/>
      <c r="T1" s="16"/>
      <c r="U1" s="16"/>
      <c r="V1" s="16"/>
      <c r="W1" s="18" t="s">
        <v>3</v>
      </c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9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1" t="s">
        <v>4</v>
      </c>
      <c r="BB1" s="21" t="s">
        <v>5</v>
      </c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T1" s="22" t="s">
        <v>6</v>
      </c>
      <c r="BU1" s="22" t="s">
        <v>6</v>
      </c>
      <c r="BV1" s="22" t="s">
        <v>7</v>
      </c>
    </row>
    <row r="2" spans="1:74" ht="36.950000000000003" customHeight="1">
      <c r="AR2" s="331"/>
      <c r="AS2" s="331"/>
      <c r="AT2" s="331"/>
      <c r="AU2" s="331"/>
      <c r="AV2" s="331"/>
      <c r="AW2" s="331"/>
      <c r="AX2" s="331"/>
      <c r="AY2" s="331"/>
      <c r="AZ2" s="331"/>
      <c r="BA2" s="331"/>
      <c r="BB2" s="331"/>
      <c r="BC2" s="331"/>
      <c r="BD2" s="331"/>
      <c r="BE2" s="331"/>
      <c r="BS2" s="23" t="s">
        <v>8</v>
      </c>
      <c r="BT2" s="23" t="s">
        <v>9</v>
      </c>
    </row>
    <row r="3" spans="1:74" ht="6.95" customHeigh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BS3" s="23" t="s">
        <v>8</v>
      </c>
      <c r="BT3" s="23" t="s">
        <v>10</v>
      </c>
    </row>
    <row r="4" spans="1:74" ht="36.950000000000003" customHeight="1">
      <c r="B4" s="27"/>
      <c r="C4" s="28"/>
      <c r="D4" s="29" t="s">
        <v>11</v>
      </c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30"/>
      <c r="AS4" s="31" t="s">
        <v>12</v>
      </c>
      <c r="BE4" s="32" t="s">
        <v>13</v>
      </c>
      <c r="BS4" s="23" t="s">
        <v>14</v>
      </c>
    </row>
    <row r="5" spans="1:74" ht="14.45" customHeight="1">
      <c r="B5" s="27"/>
      <c r="C5" s="28"/>
      <c r="D5" s="33" t="s">
        <v>15</v>
      </c>
      <c r="E5" s="28"/>
      <c r="F5" s="28"/>
      <c r="G5" s="28"/>
      <c r="H5" s="28"/>
      <c r="I5" s="28"/>
      <c r="J5" s="28"/>
      <c r="K5" s="358" t="s">
        <v>16</v>
      </c>
      <c r="L5" s="359"/>
      <c r="M5" s="359"/>
      <c r="N5" s="359"/>
      <c r="O5" s="359"/>
      <c r="P5" s="359"/>
      <c r="Q5" s="359"/>
      <c r="R5" s="359"/>
      <c r="S5" s="359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28"/>
      <c r="AQ5" s="30"/>
      <c r="BE5" s="356" t="s">
        <v>17</v>
      </c>
      <c r="BS5" s="23" t="s">
        <v>8</v>
      </c>
    </row>
    <row r="6" spans="1:74" ht="36.950000000000003" customHeight="1">
      <c r="B6" s="27"/>
      <c r="C6" s="28"/>
      <c r="D6" s="35" t="s">
        <v>18</v>
      </c>
      <c r="E6" s="28"/>
      <c r="F6" s="28"/>
      <c r="G6" s="28"/>
      <c r="H6" s="28"/>
      <c r="I6" s="28"/>
      <c r="J6" s="28"/>
      <c r="K6" s="360" t="s">
        <v>19</v>
      </c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  <c r="AA6" s="359"/>
      <c r="AB6" s="359"/>
      <c r="AC6" s="359"/>
      <c r="AD6" s="359"/>
      <c r="AE6" s="359"/>
      <c r="AF6" s="359"/>
      <c r="AG6" s="359"/>
      <c r="AH6" s="359"/>
      <c r="AI6" s="359"/>
      <c r="AJ6" s="359"/>
      <c r="AK6" s="359"/>
      <c r="AL6" s="359"/>
      <c r="AM6" s="359"/>
      <c r="AN6" s="359"/>
      <c r="AO6" s="359"/>
      <c r="AP6" s="28"/>
      <c r="AQ6" s="30"/>
      <c r="BE6" s="357"/>
      <c r="BS6" s="23" t="s">
        <v>20</v>
      </c>
    </row>
    <row r="7" spans="1:74" ht="14.45" customHeight="1">
      <c r="B7" s="27"/>
      <c r="C7" s="28"/>
      <c r="D7" s="36" t="s">
        <v>21</v>
      </c>
      <c r="E7" s="28"/>
      <c r="F7" s="28"/>
      <c r="G7" s="28"/>
      <c r="H7" s="28"/>
      <c r="I7" s="28"/>
      <c r="J7" s="28"/>
      <c r="K7" s="34" t="s">
        <v>22</v>
      </c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36" t="s">
        <v>23</v>
      </c>
      <c r="AL7" s="28"/>
      <c r="AM7" s="28"/>
      <c r="AN7" s="34" t="s">
        <v>22</v>
      </c>
      <c r="AO7" s="28"/>
      <c r="AP7" s="28"/>
      <c r="AQ7" s="30"/>
      <c r="BE7" s="357"/>
      <c r="BS7" s="23" t="s">
        <v>24</v>
      </c>
    </row>
    <row r="8" spans="1:74" ht="14.45" customHeight="1">
      <c r="B8" s="27"/>
      <c r="C8" s="28"/>
      <c r="D8" s="36" t="s">
        <v>25</v>
      </c>
      <c r="E8" s="28"/>
      <c r="F8" s="28"/>
      <c r="G8" s="28"/>
      <c r="H8" s="28"/>
      <c r="I8" s="28"/>
      <c r="J8" s="28"/>
      <c r="K8" s="34" t="s">
        <v>26</v>
      </c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36" t="s">
        <v>27</v>
      </c>
      <c r="AL8" s="28"/>
      <c r="AM8" s="28"/>
      <c r="AN8" s="37" t="s">
        <v>28</v>
      </c>
      <c r="AO8" s="28"/>
      <c r="AP8" s="28"/>
      <c r="AQ8" s="30"/>
      <c r="BE8" s="357"/>
      <c r="BS8" s="23" t="s">
        <v>29</v>
      </c>
    </row>
    <row r="9" spans="1:74" ht="14.45" customHeight="1">
      <c r="B9" s="27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30"/>
      <c r="BE9" s="357"/>
      <c r="BS9" s="23" t="s">
        <v>30</v>
      </c>
    </row>
    <row r="10" spans="1:74" ht="14.45" customHeight="1">
      <c r="B10" s="27"/>
      <c r="C10" s="28"/>
      <c r="D10" s="36" t="s">
        <v>31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36" t="s">
        <v>32</v>
      </c>
      <c r="AL10" s="28"/>
      <c r="AM10" s="28"/>
      <c r="AN10" s="34" t="s">
        <v>22</v>
      </c>
      <c r="AO10" s="28"/>
      <c r="AP10" s="28"/>
      <c r="AQ10" s="30"/>
      <c r="BE10" s="357"/>
      <c r="BS10" s="23" t="s">
        <v>20</v>
      </c>
    </row>
    <row r="11" spans="1:74" ht="18.399999999999999" customHeight="1">
      <c r="B11" s="27"/>
      <c r="C11" s="28"/>
      <c r="D11" s="28"/>
      <c r="E11" s="34" t="s">
        <v>33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36" t="s">
        <v>34</v>
      </c>
      <c r="AL11" s="28"/>
      <c r="AM11" s="28"/>
      <c r="AN11" s="34" t="s">
        <v>22</v>
      </c>
      <c r="AO11" s="28"/>
      <c r="AP11" s="28"/>
      <c r="AQ11" s="30"/>
      <c r="BE11" s="357"/>
      <c r="BS11" s="23" t="s">
        <v>20</v>
      </c>
    </row>
    <row r="12" spans="1:74" ht="6.95" customHeight="1"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0"/>
      <c r="BE12" s="357"/>
      <c r="BS12" s="23" t="s">
        <v>20</v>
      </c>
    </row>
    <row r="13" spans="1:74" ht="14.45" customHeight="1">
      <c r="B13" s="27"/>
      <c r="C13" s="28"/>
      <c r="D13" s="36" t="s">
        <v>35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36" t="s">
        <v>32</v>
      </c>
      <c r="AL13" s="28"/>
      <c r="AM13" s="28"/>
      <c r="AN13" s="38" t="s">
        <v>36</v>
      </c>
      <c r="AO13" s="28"/>
      <c r="AP13" s="28"/>
      <c r="AQ13" s="30"/>
      <c r="BE13" s="357"/>
      <c r="BS13" s="23" t="s">
        <v>20</v>
      </c>
    </row>
    <row r="14" spans="1:74" ht="15">
      <c r="B14" s="27"/>
      <c r="C14" s="28"/>
      <c r="D14" s="28"/>
      <c r="E14" s="361" t="s">
        <v>36</v>
      </c>
      <c r="F14" s="362"/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2"/>
      <c r="AJ14" s="362"/>
      <c r="AK14" s="36" t="s">
        <v>34</v>
      </c>
      <c r="AL14" s="28"/>
      <c r="AM14" s="28"/>
      <c r="AN14" s="38" t="s">
        <v>36</v>
      </c>
      <c r="AO14" s="28"/>
      <c r="AP14" s="28"/>
      <c r="AQ14" s="30"/>
      <c r="BE14" s="357"/>
      <c r="BS14" s="23" t="s">
        <v>20</v>
      </c>
    </row>
    <row r="15" spans="1:74" ht="6.95" customHeight="1">
      <c r="B15" s="27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30"/>
      <c r="BE15" s="357"/>
      <c r="BS15" s="23" t="s">
        <v>6</v>
      </c>
    </row>
    <row r="16" spans="1:74" ht="14.45" customHeight="1">
      <c r="B16" s="27"/>
      <c r="C16" s="28"/>
      <c r="D16" s="36" t="s">
        <v>37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36" t="s">
        <v>32</v>
      </c>
      <c r="AL16" s="28"/>
      <c r="AM16" s="28"/>
      <c r="AN16" s="34" t="s">
        <v>22</v>
      </c>
      <c r="AO16" s="28"/>
      <c r="AP16" s="28"/>
      <c r="AQ16" s="30"/>
      <c r="BE16" s="357"/>
      <c r="BS16" s="23" t="s">
        <v>6</v>
      </c>
    </row>
    <row r="17" spans="2:71" ht="18.399999999999999" customHeight="1">
      <c r="B17" s="27"/>
      <c r="C17" s="28"/>
      <c r="D17" s="28"/>
      <c r="E17" s="34" t="s">
        <v>38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6" t="s">
        <v>34</v>
      </c>
      <c r="AL17" s="28"/>
      <c r="AM17" s="28"/>
      <c r="AN17" s="34" t="s">
        <v>22</v>
      </c>
      <c r="AO17" s="28"/>
      <c r="AP17" s="28"/>
      <c r="AQ17" s="30"/>
      <c r="BE17" s="357"/>
      <c r="BS17" s="23" t="s">
        <v>39</v>
      </c>
    </row>
    <row r="18" spans="2:71" ht="6.95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30"/>
      <c r="BE18" s="357"/>
      <c r="BS18" s="23" t="s">
        <v>8</v>
      </c>
    </row>
    <row r="19" spans="2:71" ht="14.45" customHeight="1">
      <c r="B19" s="27"/>
      <c r="C19" s="28"/>
      <c r="D19" s="36" t="s">
        <v>40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30"/>
      <c r="BE19" s="357"/>
      <c r="BS19" s="23" t="s">
        <v>8</v>
      </c>
    </row>
    <row r="20" spans="2:71" ht="16.5" customHeight="1">
      <c r="B20" s="27"/>
      <c r="C20" s="28"/>
      <c r="D20" s="28"/>
      <c r="E20" s="363" t="s">
        <v>22</v>
      </c>
      <c r="F20" s="363"/>
      <c r="G20" s="363"/>
      <c r="H20" s="363"/>
      <c r="I20" s="363"/>
      <c r="J20" s="363"/>
      <c r="K20" s="363"/>
      <c r="L20" s="363"/>
      <c r="M20" s="363"/>
      <c r="N20" s="363"/>
      <c r="O20" s="363"/>
      <c r="P20" s="363"/>
      <c r="Q20" s="363"/>
      <c r="R20" s="363"/>
      <c r="S20" s="363"/>
      <c r="T20" s="363"/>
      <c r="U20" s="363"/>
      <c r="V20" s="363"/>
      <c r="W20" s="363"/>
      <c r="X20" s="363"/>
      <c r="Y20" s="363"/>
      <c r="Z20" s="363"/>
      <c r="AA20" s="363"/>
      <c r="AB20" s="363"/>
      <c r="AC20" s="363"/>
      <c r="AD20" s="363"/>
      <c r="AE20" s="363"/>
      <c r="AF20" s="363"/>
      <c r="AG20" s="363"/>
      <c r="AH20" s="363"/>
      <c r="AI20" s="363"/>
      <c r="AJ20" s="363"/>
      <c r="AK20" s="363"/>
      <c r="AL20" s="363"/>
      <c r="AM20" s="363"/>
      <c r="AN20" s="363"/>
      <c r="AO20" s="28"/>
      <c r="AP20" s="28"/>
      <c r="AQ20" s="30"/>
      <c r="BE20" s="357"/>
      <c r="BS20" s="23" t="s">
        <v>6</v>
      </c>
    </row>
    <row r="21" spans="2:71" ht="6.95" customHeigh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30"/>
      <c r="BE21" s="357"/>
    </row>
    <row r="22" spans="2:71" ht="6.95" customHeight="1">
      <c r="B22" s="27"/>
      <c r="C22" s="2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28"/>
      <c r="AQ22" s="30"/>
      <c r="BE22" s="357"/>
    </row>
    <row r="23" spans="2:71" s="1" customFormat="1" ht="25.9" customHeight="1">
      <c r="B23" s="40"/>
      <c r="C23" s="41"/>
      <c r="D23" s="42" t="s">
        <v>41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364">
        <f>ROUND(AG51,2)</f>
        <v>0</v>
      </c>
      <c r="AL23" s="365"/>
      <c r="AM23" s="365"/>
      <c r="AN23" s="365"/>
      <c r="AO23" s="365"/>
      <c r="AP23" s="41"/>
      <c r="AQ23" s="44"/>
      <c r="BE23" s="357"/>
    </row>
    <row r="24" spans="2:71" s="1" customFormat="1" ht="6.95" customHeight="1">
      <c r="B24" s="40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4"/>
      <c r="BE24" s="357"/>
    </row>
    <row r="25" spans="2:71" s="1" customFormat="1">
      <c r="B25" s="40"/>
      <c r="C25" s="41"/>
      <c r="D25" s="41"/>
      <c r="E25" s="41"/>
      <c r="F25" s="41"/>
      <c r="G25" s="41"/>
      <c r="H25" s="41"/>
      <c r="I25" s="41"/>
      <c r="J25" s="41"/>
      <c r="K25" s="41"/>
      <c r="L25" s="366" t="s">
        <v>42</v>
      </c>
      <c r="M25" s="366"/>
      <c r="N25" s="366"/>
      <c r="O25" s="366"/>
      <c r="P25" s="41"/>
      <c r="Q25" s="41"/>
      <c r="R25" s="41"/>
      <c r="S25" s="41"/>
      <c r="T25" s="41"/>
      <c r="U25" s="41"/>
      <c r="V25" s="41"/>
      <c r="W25" s="366" t="s">
        <v>43</v>
      </c>
      <c r="X25" s="366"/>
      <c r="Y25" s="366"/>
      <c r="Z25" s="366"/>
      <c r="AA25" s="366"/>
      <c r="AB25" s="366"/>
      <c r="AC25" s="366"/>
      <c r="AD25" s="366"/>
      <c r="AE25" s="366"/>
      <c r="AF25" s="41"/>
      <c r="AG25" s="41"/>
      <c r="AH25" s="41"/>
      <c r="AI25" s="41"/>
      <c r="AJ25" s="41"/>
      <c r="AK25" s="366" t="s">
        <v>44</v>
      </c>
      <c r="AL25" s="366"/>
      <c r="AM25" s="366"/>
      <c r="AN25" s="366"/>
      <c r="AO25" s="366"/>
      <c r="AP25" s="41"/>
      <c r="AQ25" s="44"/>
      <c r="BE25" s="357"/>
    </row>
    <row r="26" spans="2:71" s="2" customFormat="1" ht="14.45" customHeight="1">
      <c r="B26" s="46"/>
      <c r="C26" s="47"/>
      <c r="D26" s="48" t="s">
        <v>45</v>
      </c>
      <c r="E26" s="47"/>
      <c r="F26" s="48" t="s">
        <v>46</v>
      </c>
      <c r="G26" s="47"/>
      <c r="H26" s="47"/>
      <c r="I26" s="47"/>
      <c r="J26" s="47"/>
      <c r="K26" s="47"/>
      <c r="L26" s="349">
        <v>0.21</v>
      </c>
      <c r="M26" s="350"/>
      <c r="N26" s="350"/>
      <c r="O26" s="350"/>
      <c r="P26" s="47"/>
      <c r="Q26" s="47"/>
      <c r="R26" s="47"/>
      <c r="S26" s="47"/>
      <c r="T26" s="47"/>
      <c r="U26" s="47"/>
      <c r="V26" s="47"/>
      <c r="W26" s="351">
        <f>ROUND(AZ51,2)</f>
        <v>0</v>
      </c>
      <c r="X26" s="350"/>
      <c r="Y26" s="350"/>
      <c r="Z26" s="350"/>
      <c r="AA26" s="350"/>
      <c r="AB26" s="350"/>
      <c r="AC26" s="350"/>
      <c r="AD26" s="350"/>
      <c r="AE26" s="350"/>
      <c r="AF26" s="47"/>
      <c r="AG26" s="47"/>
      <c r="AH26" s="47"/>
      <c r="AI26" s="47"/>
      <c r="AJ26" s="47"/>
      <c r="AK26" s="351">
        <f>ROUND(AV51,2)</f>
        <v>0</v>
      </c>
      <c r="AL26" s="350"/>
      <c r="AM26" s="350"/>
      <c r="AN26" s="350"/>
      <c r="AO26" s="350"/>
      <c r="AP26" s="47"/>
      <c r="AQ26" s="49"/>
      <c r="BE26" s="357"/>
    </row>
    <row r="27" spans="2:71" s="2" customFormat="1" ht="14.45" customHeight="1">
      <c r="B27" s="46"/>
      <c r="C27" s="47"/>
      <c r="D27" s="47"/>
      <c r="E27" s="47"/>
      <c r="F27" s="48" t="s">
        <v>47</v>
      </c>
      <c r="G27" s="47"/>
      <c r="H27" s="47"/>
      <c r="I27" s="47"/>
      <c r="J27" s="47"/>
      <c r="K27" s="47"/>
      <c r="L27" s="349">
        <v>0.15</v>
      </c>
      <c r="M27" s="350"/>
      <c r="N27" s="350"/>
      <c r="O27" s="350"/>
      <c r="P27" s="47"/>
      <c r="Q27" s="47"/>
      <c r="R27" s="47"/>
      <c r="S27" s="47"/>
      <c r="T27" s="47"/>
      <c r="U27" s="47"/>
      <c r="V27" s="47"/>
      <c r="W27" s="351">
        <f>ROUND(BA51,2)</f>
        <v>0</v>
      </c>
      <c r="X27" s="350"/>
      <c r="Y27" s="350"/>
      <c r="Z27" s="350"/>
      <c r="AA27" s="350"/>
      <c r="AB27" s="350"/>
      <c r="AC27" s="350"/>
      <c r="AD27" s="350"/>
      <c r="AE27" s="350"/>
      <c r="AF27" s="47"/>
      <c r="AG27" s="47"/>
      <c r="AH27" s="47"/>
      <c r="AI27" s="47"/>
      <c r="AJ27" s="47"/>
      <c r="AK27" s="351">
        <f>ROUND(AW51,2)</f>
        <v>0</v>
      </c>
      <c r="AL27" s="350"/>
      <c r="AM27" s="350"/>
      <c r="AN27" s="350"/>
      <c r="AO27" s="350"/>
      <c r="AP27" s="47"/>
      <c r="AQ27" s="49"/>
      <c r="BE27" s="357"/>
    </row>
    <row r="28" spans="2:71" s="2" customFormat="1" ht="14.45" hidden="1" customHeight="1">
      <c r="B28" s="46"/>
      <c r="C28" s="47"/>
      <c r="D28" s="47"/>
      <c r="E28" s="47"/>
      <c r="F28" s="48" t="s">
        <v>48</v>
      </c>
      <c r="G28" s="47"/>
      <c r="H28" s="47"/>
      <c r="I28" s="47"/>
      <c r="J28" s="47"/>
      <c r="K28" s="47"/>
      <c r="L28" s="349">
        <v>0.21</v>
      </c>
      <c r="M28" s="350"/>
      <c r="N28" s="350"/>
      <c r="O28" s="350"/>
      <c r="P28" s="47"/>
      <c r="Q28" s="47"/>
      <c r="R28" s="47"/>
      <c r="S28" s="47"/>
      <c r="T28" s="47"/>
      <c r="U28" s="47"/>
      <c r="V28" s="47"/>
      <c r="W28" s="351">
        <f>ROUND(BB51,2)</f>
        <v>0</v>
      </c>
      <c r="X28" s="350"/>
      <c r="Y28" s="350"/>
      <c r="Z28" s="350"/>
      <c r="AA28" s="350"/>
      <c r="AB28" s="350"/>
      <c r="AC28" s="350"/>
      <c r="AD28" s="350"/>
      <c r="AE28" s="350"/>
      <c r="AF28" s="47"/>
      <c r="AG28" s="47"/>
      <c r="AH28" s="47"/>
      <c r="AI28" s="47"/>
      <c r="AJ28" s="47"/>
      <c r="AK28" s="351">
        <v>0</v>
      </c>
      <c r="AL28" s="350"/>
      <c r="AM28" s="350"/>
      <c r="AN28" s="350"/>
      <c r="AO28" s="350"/>
      <c r="AP28" s="47"/>
      <c r="AQ28" s="49"/>
      <c r="BE28" s="357"/>
    </row>
    <row r="29" spans="2:71" s="2" customFormat="1" ht="14.45" hidden="1" customHeight="1">
      <c r="B29" s="46"/>
      <c r="C29" s="47"/>
      <c r="D29" s="47"/>
      <c r="E29" s="47"/>
      <c r="F29" s="48" t="s">
        <v>49</v>
      </c>
      <c r="G29" s="47"/>
      <c r="H29" s="47"/>
      <c r="I29" s="47"/>
      <c r="J29" s="47"/>
      <c r="K29" s="47"/>
      <c r="L29" s="349">
        <v>0.15</v>
      </c>
      <c r="M29" s="350"/>
      <c r="N29" s="350"/>
      <c r="O29" s="350"/>
      <c r="P29" s="47"/>
      <c r="Q29" s="47"/>
      <c r="R29" s="47"/>
      <c r="S29" s="47"/>
      <c r="T29" s="47"/>
      <c r="U29" s="47"/>
      <c r="V29" s="47"/>
      <c r="W29" s="351">
        <f>ROUND(BC51,2)</f>
        <v>0</v>
      </c>
      <c r="X29" s="350"/>
      <c r="Y29" s="350"/>
      <c r="Z29" s="350"/>
      <c r="AA29" s="350"/>
      <c r="AB29" s="350"/>
      <c r="AC29" s="350"/>
      <c r="AD29" s="350"/>
      <c r="AE29" s="350"/>
      <c r="AF29" s="47"/>
      <c r="AG29" s="47"/>
      <c r="AH29" s="47"/>
      <c r="AI29" s="47"/>
      <c r="AJ29" s="47"/>
      <c r="AK29" s="351">
        <v>0</v>
      </c>
      <c r="AL29" s="350"/>
      <c r="AM29" s="350"/>
      <c r="AN29" s="350"/>
      <c r="AO29" s="350"/>
      <c r="AP29" s="47"/>
      <c r="AQ29" s="49"/>
      <c r="BE29" s="357"/>
    </row>
    <row r="30" spans="2:71" s="2" customFormat="1" ht="14.45" hidden="1" customHeight="1">
      <c r="B30" s="46"/>
      <c r="C30" s="47"/>
      <c r="D30" s="47"/>
      <c r="E30" s="47"/>
      <c r="F30" s="48" t="s">
        <v>50</v>
      </c>
      <c r="G30" s="47"/>
      <c r="H30" s="47"/>
      <c r="I30" s="47"/>
      <c r="J30" s="47"/>
      <c r="K30" s="47"/>
      <c r="L30" s="349">
        <v>0</v>
      </c>
      <c r="M30" s="350"/>
      <c r="N30" s="350"/>
      <c r="O30" s="350"/>
      <c r="P30" s="47"/>
      <c r="Q30" s="47"/>
      <c r="R30" s="47"/>
      <c r="S30" s="47"/>
      <c r="T30" s="47"/>
      <c r="U30" s="47"/>
      <c r="V30" s="47"/>
      <c r="W30" s="351">
        <f>ROUND(BD51,2)</f>
        <v>0</v>
      </c>
      <c r="X30" s="350"/>
      <c r="Y30" s="350"/>
      <c r="Z30" s="350"/>
      <c r="AA30" s="350"/>
      <c r="AB30" s="350"/>
      <c r="AC30" s="350"/>
      <c r="AD30" s="350"/>
      <c r="AE30" s="350"/>
      <c r="AF30" s="47"/>
      <c r="AG30" s="47"/>
      <c r="AH30" s="47"/>
      <c r="AI30" s="47"/>
      <c r="AJ30" s="47"/>
      <c r="AK30" s="351">
        <v>0</v>
      </c>
      <c r="AL30" s="350"/>
      <c r="AM30" s="350"/>
      <c r="AN30" s="350"/>
      <c r="AO30" s="350"/>
      <c r="AP30" s="47"/>
      <c r="AQ30" s="49"/>
      <c r="BE30" s="357"/>
    </row>
    <row r="31" spans="2:71" s="1" customFormat="1" ht="6.95" customHeight="1">
      <c r="B31" s="40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4"/>
      <c r="BE31" s="357"/>
    </row>
    <row r="32" spans="2:71" s="1" customFormat="1" ht="25.9" customHeight="1">
      <c r="B32" s="40"/>
      <c r="C32" s="50"/>
      <c r="D32" s="51" t="s">
        <v>51</v>
      </c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3" t="s">
        <v>52</v>
      </c>
      <c r="U32" s="52"/>
      <c r="V32" s="52"/>
      <c r="W32" s="52"/>
      <c r="X32" s="352" t="s">
        <v>53</v>
      </c>
      <c r="Y32" s="353"/>
      <c r="Z32" s="353"/>
      <c r="AA32" s="353"/>
      <c r="AB32" s="353"/>
      <c r="AC32" s="52"/>
      <c r="AD32" s="52"/>
      <c r="AE32" s="52"/>
      <c r="AF32" s="52"/>
      <c r="AG32" s="52"/>
      <c r="AH32" s="52"/>
      <c r="AI32" s="52"/>
      <c r="AJ32" s="52"/>
      <c r="AK32" s="354">
        <f>SUM(AK23:AK30)</f>
        <v>0</v>
      </c>
      <c r="AL32" s="353"/>
      <c r="AM32" s="353"/>
      <c r="AN32" s="353"/>
      <c r="AO32" s="355"/>
      <c r="AP32" s="50"/>
      <c r="AQ32" s="54"/>
      <c r="BE32" s="357"/>
    </row>
    <row r="33" spans="2:56" s="1" customFormat="1" ht="6.95" customHeight="1">
      <c r="B33" s="40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4"/>
    </row>
    <row r="34" spans="2:56" s="1" customFormat="1" ht="6.95" customHeight="1">
      <c r="B34" s="55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7"/>
    </row>
    <row r="38" spans="2:56" s="1" customFormat="1" ht="6.95" customHeight="1">
      <c r="B38" s="58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60"/>
    </row>
    <row r="39" spans="2:56" s="1" customFormat="1" ht="36.950000000000003" customHeight="1">
      <c r="B39" s="40"/>
      <c r="C39" s="61" t="s">
        <v>54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0"/>
    </row>
    <row r="40" spans="2:56" s="1" customFormat="1" ht="6.95" customHeight="1">
      <c r="B40" s="40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0"/>
    </row>
    <row r="41" spans="2:56" s="3" customFormat="1" ht="14.45" customHeight="1">
      <c r="B41" s="63"/>
      <c r="C41" s="64" t="s">
        <v>15</v>
      </c>
      <c r="D41" s="65"/>
      <c r="E41" s="65"/>
      <c r="F41" s="65"/>
      <c r="G41" s="65"/>
      <c r="H41" s="65"/>
      <c r="I41" s="65"/>
      <c r="J41" s="65"/>
      <c r="K41" s="65"/>
      <c r="L41" s="65" t="str">
        <f>K5</f>
        <v>18_037_0000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6"/>
    </row>
    <row r="42" spans="2:56" s="4" customFormat="1" ht="36.950000000000003" customHeight="1">
      <c r="B42" s="67"/>
      <c r="C42" s="68" t="s">
        <v>18</v>
      </c>
      <c r="D42" s="69"/>
      <c r="E42" s="69"/>
      <c r="F42" s="69"/>
      <c r="G42" s="69"/>
      <c r="H42" s="69"/>
      <c r="I42" s="69"/>
      <c r="J42" s="69"/>
      <c r="K42" s="69"/>
      <c r="L42" s="335" t="str">
        <f>K6</f>
        <v>Výměna a zateplení střešního pláště bytového domu Letná 255 a 256, Mimoň</v>
      </c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  <c r="AG42" s="336"/>
      <c r="AH42" s="336"/>
      <c r="AI42" s="336"/>
      <c r="AJ42" s="336"/>
      <c r="AK42" s="336"/>
      <c r="AL42" s="336"/>
      <c r="AM42" s="336"/>
      <c r="AN42" s="336"/>
      <c r="AO42" s="336"/>
      <c r="AP42" s="69"/>
      <c r="AQ42" s="69"/>
      <c r="AR42" s="70"/>
    </row>
    <row r="43" spans="2:56" s="1" customFormat="1" ht="6.95" customHeight="1">
      <c r="B43" s="40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0"/>
    </row>
    <row r="44" spans="2:56" s="1" customFormat="1" ht="15">
      <c r="B44" s="40"/>
      <c r="C44" s="64" t="s">
        <v>25</v>
      </c>
      <c r="D44" s="62"/>
      <c r="E44" s="62"/>
      <c r="F44" s="62"/>
      <c r="G44" s="62"/>
      <c r="H44" s="62"/>
      <c r="I44" s="62"/>
      <c r="J44" s="62"/>
      <c r="K44" s="62"/>
      <c r="L44" s="71" t="str">
        <f>IF(K8="","",K8)</f>
        <v>Letná 255 a 256, Mimoň</v>
      </c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4" t="s">
        <v>27</v>
      </c>
      <c r="AJ44" s="62"/>
      <c r="AK44" s="62"/>
      <c r="AL44" s="62"/>
      <c r="AM44" s="337" t="str">
        <f>IF(AN8= "","",AN8)</f>
        <v>1. 6. 2018</v>
      </c>
      <c r="AN44" s="337"/>
      <c r="AO44" s="62"/>
      <c r="AP44" s="62"/>
      <c r="AQ44" s="62"/>
      <c r="AR44" s="60"/>
    </row>
    <row r="45" spans="2:56" s="1" customFormat="1" ht="6.95" customHeight="1">
      <c r="B45" s="40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0"/>
    </row>
    <row r="46" spans="2:56" s="1" customFormat="1" ht="15">
      <c r="B46" s="40"/>
      <c r="C46" s="64" t="s">
        <v>31</v>
      </c>
      <c r="D46" s="62"/>
      <c r="E46" s="62"/>
      <c r="F46" s="62"/>
      <c r="G46" s="62"/>
      <c r="H46" s="62"/>
      <c r="I46" s="62"/>
      <c r="J46" s="62"/>
      <c r="K46" s="62"/>
      <c r="L46" s="65" t="str">
        <f>IF(E11= "","",E11)</f>
        <v>Město Mimoň</v>
      </c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4" t="s">
        <v>37</v>
      </c>
      <c r="AJ46" s="62"/>
      <c r="AK46" s="62"/>
      <c r="AL46" s="62"/>
      <c r="AM46" s="338" t="str">
        <f>IF(E17="","",E17)</f>
        <v>Jiří Schneider</v>
      </c>
      <c r="AN46" s="338"/>
      <c r="AO46" s="338"/>
      <c r="AP46" s="338"/>
      <c r="AQ46" s="62"/>
      <c r="AR46" s="60"/>
      <c r="AS46" s="339" t="s">
        <v>55</v>
      </c>
      <c r="AT46" s="340"/>
      <c r="AU46" s="73"/>
      <c r="AV46" s="73"/>
      <c r="AW46" s="73"/>
      <c r="AX46" s="73"/>
      <c r="AY46" s="73"/>
      <c r="AZ46" s="73"/>
      <c r="BA46" s="73"/>
      <c r="BB46" s="73"/>
      <c r="BC46" s="73"/>
      <c r="BD46" s="74"/>
    </row>
    <row r="47" spans="2:56" s="1" customFormat="1" ht="15">
      <c r="B47" s="40"/>
      <c r="C47" s="64" t="s">
        <v>35</v>
      </c>
      <c r="D47" s="62"/>
      <c r="E47" s="62"/>
      <c r="F47" s="62"/>
      <c r="G47" s="62"/>
      <c r="H47" s="62"/>
      <c r="I47" s="62"/>
      <c r="J47" s="62"/>
      <c r="K47" s="62"/>
      <c r="L47" s="65" t="str">
        <f>IF(E14= "Vyplň údaj","",E14)</f>
        <v/>
      </c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0"/>
      <c r="AS47" s="341"/>
      <c r="AT47" s="342"/>
      <c r="AU47" s="75"/>
      <c r="AV47" s="75"/>
      <c r="AW47" s="75"/>
      <c r="AX47" s="75"/>
      <c r="AY47" s="75"/>
      <c r="AZ47" s="75"/>
      <c r="BA47" s="75"/>
      <c r="BB47" s="75"/>
      <c r="BC47" s="75"/>
      <c r="BD47" s="76"/>
    </row>
    <row r="48" spans="2:56" s="1" customFormat="1" ht="10.9" customHeight="1">
      <c r="B48" s="40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0"/>
      <c r="AS48" s="343"/>
      <c r="AT48" s="344"/>
      <c r="AU48" s="41"/>
      <c r="AV48" s="41"/>
      <c r="AW48" s="41"/>
      <c r="AX48" s="41"/>
      <c r="AY48" s="41"/>
      <c r="AZ48" s="41"/>
      <c r="BA48" s="41"/>
      <c r="BB48" s="41"/>
      <c r="BC48" s="41"/>
      <c r="BD48" s="77"/>
    </row>
    <row r="49" spans="1:91" s="1" customFormat="1" ht="29.25" customHeight="1">
      <c r="B49" s="40"/>
      <c r="C49" s="345" t="s">
        <v>56</v>
      </c>
      <c r="D49" s="346"/>
      <c r="E49" s="346"/>
      <c r="F49" s="346"/>
      <c r="G49" s="346"/>
      <c r="H49" s="78"/>
      <c r="I49" s="347" t="s">
        <v>57</v>
      </c>
      <c r="J49" s="346"/>
      <c r="K49" s="346"/>
      <c r="L49" s="346"/>
      <c r="M49" s="346"/>
      <c r="N49" s="346"/>
      <c r="O49" s="346"/>
      <c r="P49" s="346"/>
      <c r="Q49" s="346"/>
      <c r="R49" s="346"/>
      <c r="S49" s="346"/>
      <c r="T49" s="346"/>
      <c r="U49" s="346"/>
      <c r="V49" s="346"/>
      <c r="W49" s="346"/>
      <c r="X49" s="346"/>
      <c r="Y49" s="346"/>
      <c r="Z49" s="346"/>
      <c r="AA49" s="346"/>
      <c r="AB49" s="346"/>
      <c r="AC49" s="346"/>
      <c r="AD49" s="346"/>
      <c r="AE49" s="346"/>
      <c r="AF49" s="346"/>
      <c r="AG49" s="348" t="s">
        <v>58</v>
      </c>
      <c r="AH49" s="346"/>
      <c r="AI49" s="346"/>
      <c r="AJ49" s="346"/>
      <c r="AK49" s="346"/>
      <c r="AL49" s="346"/>
      <c r="AM49" s="346"/>
      <c r="AN49" s="347" t="s">
        <v>59</v>
      </c>
      <c r="AO49" s="346"/>
      <c r="AP49" s="346"/>
      <c r="AQ49" s="79" t="s">
        <v>60</v>
      </c>
      <c r="AR49" s="60"/>
      <c r="AS49" s="80" t="s">
        <v>61</v>
      </c>
      <c r="AT49" s="81" t="s">
        <v>62</v>
      </c>
      <c r="AU49" s="81" t="s">
        <v>63</v>
      </c>
      <c r="AV49" s="81" t="s">
        <v>64</v>
      </c>
      <c r="AW49" s="81" t="s">
        <v>65</v>
      </c>
      <c r="AX49" s="81" t="s">
        <v>66</v>
      </c>
      <c r="AY49" s="81" t="s">
        <v>67</v>
      </c>
      <c r="AZ49" s="81" t="s">
        <v>68</v>
      </c>
      <c r="BA49" s="81" t="s">
        <v>69</v>
      </c>
      <c r="BB49" s="81" t="s">
        <v>70</v>
      </c>
      <c r="BC49" s="81" t="s">
        <v>71</v>
      </c>
      <c r="BD49" s="82" t="s">
        <v>72</v>
      </c>
    </row>
    <row r="50" spans="1:91" s="1" customFormat="1" ht="10.9" customHeight="1">
      <c r="B50" s="40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0"/>
      <c r="AS50" s="83"/>
      <c r="AT50" s="84"/>
      <c r="AU50" s="84"/>
      <c r="AV50" s="84"/>
      <c r="AW50" s="84"/>
      <c r="AX50" s="84"/>
      <c r="AY50" s="84"/>
      <c r="AZ50" s="84"/>
      <c r="BA50" s="84"/>
      <c r="BB50" s="84"/>
      <c r="BC50" s="84"/>
      <c r="BD50" s="85"/>
    </row>
    <row r="51" spans="1:91" s="4" customFormat="1" ht="32.450000000000003" customHeight="1">
      <c r="B51" s="67"/>
      <c r="C51" s="86" t="s">
        <v>73</v>
      </c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329">
        <f>ROUND(SUM(AG52:AG53),2)</f>
        <v>0</v>
      </c>
      <c r="AH51" s="329"/>
      <c r="AI51" s="329"/>
      <c r="AJ51" s="329"/>
      <c r="AK51" s="329"/>
      <c r="AL51" s="329"/>
      <c r="AM51" s="329"/>
      <c r="AN51" s="330">
        <f>SUM(AG51,AT51)</f>
        <v>0</v>
      </c>
      <c r="AO51" s="330"/>
      <c r="AP51" s="330"/>
      <c r="AQ51" s="88" t="s">
        <v>22</v>
      </c>
      <c r="AR51" s="70"/>
      <c r="AS51" s="89">
        <f>ROUND(SUM(AS52:AS53),2)</f>
        <v>0</v>
      </c>
      <c r="AT51" s="90">
        <f>ROUND(SUM(AV51:AW51),2)</f>
        <v>0</v>
      </c>
      <c r="AU51" s="91">
        <f>ROUND(SUM(AU52:AU53),5)</f>
        <v>0</v>
      </c>
      <c r="AV51" s="90">
        <f>ROUND(AZ51*L26,2)</f>
        <v>0</v>
      </c>
      <c r="AW51" s="90">
        <f>ROUND(BA51*L27,2)</f>
        <v>0</v>
      </c>
      <c r="AX51" s="90">
        <f>ROUND(BB51*L26,2)</f>
        <v>0</v>
      </c>
      <c r="AY51" s="90">
        <f>ROUND(BC51*L27,2)</f>
        <v>0</v>
      </c>
      <c r="AZ51" s="90">
        <f>ROUND(SUM(AZ52:AZ53),2)</f>
        <v>0</v>
      </c>
      <c r="BA51" s="90">
        <f>ROUND(SUM(BA52:BA53),2)</f>
        <v>0</v>
      </c>
      <c r="BB51" s="90">
        <f>ROUND(SUM(BB52:BB53),2)</f>
        <v>0</v>
      </c>
      <c r="BC51" s="90">
        <f>ROUND(SUM(BC52:BC53),2)</f>
        <v>0</v>
      </c>
      <c r="BD51" s="92">
        <f>ROUND(SUM(BD52:BD53),2)</f>
        <v>0</v>
      </c>
      <c r="BS51" s="93" t="s">
        <v>74</v>
      </c>
      <c r="BT51" s="93" t="s">
        <v>75</v>
      </c>
      <c r="BU51" s="94" t="s">
        <v>76</v>
      </c>
      <c r="BV51" s="93" t="s">
        <v>77</v>
      </c>
      <c r="BW51" s="93" t="s">
        <v>7</v>
      </c>
      <c r="BX51" s="93" t="s">
        <v>78</v>
      </c>
      <c r="CL51" s="93" t="s">
        <v>22</v>
      </c>
    </row>
    <row r="52" spans="1:91" s="5" customFormat="1" ht="31.5" customHeight="1">
      <c r="A52" s="95" t="s">
        <v>79</v>
      </c>
      <c r="B52" s="96"/>
      <c r="C52" s="97"/>
      <c r="D52" s="334" t="s">
        <v>80</v>
      </c>
      <c r="E52" s="334"/>
      <c r="F52" s="334"/>
      <c r="G52" s="334"/>
      <c r="H52" s="334"/>
      <c r="I52" s="98"/>
      <c r="J52" s="334" t="s">
        <v>81</v>
      </c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4"/>
      <c r="AE52" s="334"/>
      <c r="AF52" s="334"/>
      <c r="AG52" s="332">
        <f>'17_037_0100 - Stavební část'!J27</f>
        <v>0</v>
      </c>
      <c r="AH52" s="333"/>
      <c r="AI52" s="333"/>
      <c r="AJ52" s="333"/>
      <c r="AK52" s="333"/>
      <c r="AL52" s="333"/>
      <c r="AM52" s="333"/>
      <c r="AN52" s="332">
        <f>SUM(AG52,AT52)</f>
        <v>0</v>
      </c>
      <c r="AO52" s="333"/>
      <c r="AP52" s="333"/>
      <c r="AQ52" s="99" t="s">
        <v>82</v>
      </c>
      <c r="AR52" s="100"/>
      <c r="AS52" s="101">
        <v>0</v>
      </c>
      <c r="AT52" s="102">
        <f>ROUND(SUM(AV52:AW52),2)</f>
        <v>0</v>
      </c>
      <c r="AU52" s="103">
        <f>'17_037_0100 - Stavební část'!P88</f>
        <v>0</v>
      </c>
      <c r="AV52" s="102">
        <f>'17_037_0100 - Stavební část'!J30</f>
        <v>0</v>
      </c>
      <c r="AW52" s="102">
        <f>'17_037_0100 - Stavební část'!J31</f>
        <v>0</v>
      </c>
      <c r="AX52" s="102">
        <f>'17_037_0100 - Stavební část'!J32</f>
        <v>0</v>
      </c>
      <c r="AY52" s="102">
        <f>'17_037_0100 - Stavební část'!J33</f>
        <v>0</v>
      </c>
      <c r="AZ52" s="102">
        <f>'17_037_0100 - Stavební část'!F30</f>
        <v>0</v>
      </c>
      <c r="BA52" s="102">
        <f>'17_037_0100 - Stavební část'!F31</f>
        <v>0</v>
      </c>
      <c r="BB52" s="102">
        <f>'17_037_0100 - Stavební část'!F32</f>
        <v>0</v>
      </c>
      <c r="BC52" s="102">
        <f>'17_037_0100 - Stavební část'!F33</f>
        <v>0</v>
      </c>
      <c r="BD52" s="104">
        <f>'17_037_0100 - Stavební část'!F34</f>
        <v>0</v>
      </c>
      <c r="BT52" s="105" t="s">
        <v>24</v>
      </c>
      <c r="BV52" s="105" t="s">
        <v>77</v>
      </c>
      <c r="BW52" s="105" t="s">
        <v>83</v>
      </c>
      <c r="BX52" s="105" t="s">
        <v>7</v>
      </c>
      <c r="CL52" s="105" t="s">
        <v>22</v>
      </c>
      <c r="CM52" s="105" t="s">
        <v>24</v>
      </c>
    </row>
    <row r="53" spans="1:91" s="5" customFormat="1" ht="31.5" customHeight="1">
      <c r="A53" s="95" t="s">
        <v>79</v>
      </c>
      <c r="B53" s="96"/>
      <c r="C53" s="97"/>
      <c r="D53" s="334" t="s">
        <v>84</v>
      </c>
      <c r="E53" s="334"/>
      <c r="F53" s="334"/>
      <c r="G53" s="334"/>
      <c r="H53" s="334"/>
      <c r="I53" s="98"/>
      <c r="J53" s="334" t="s">
        <v>85</v>
      </c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4"/>
      <c r="AE53" s="334"/>
      <c r="AF53" s="334"/>
      <c r="AG53" s="332">
        <f>'17_037_0200 - Ostatní nák...'!J27</f>
        <v>0</v>
      </c>
      <c r="AH53" s="333"/>
      <c r="AI53" s="333"/>
      <c r="AJ53" s="333"/>
      <c r="AK53" s="333"/>
      <c r="AL53" s="333"/>
      <c r="AM53" s="333"/>
      <c r="AN53" s="332">
        <f>SUM(AG53,AT53)</f>
        <v>0</v>
      </c>
      <c r="AO53" s="333"/>
      <c r="AP53" s="333"/>
      <c r="AQ53" s="99" t="s">
        <v>82</v>
      </c>
      <c r="AR53" s="100"/>
      <c r="AS53" s="106">
        <v>0</v>
      </c>
      <c r="AT53" s="107">
        <f>ROUND(SUM(AV53:AW53),2)</f>
        <v>0</v>
      </c>
      <c r="AU53" s="108">
        <f>'17_037_0200 - Ostatní nák...'!P77</f>
        <v>0</v>
      </c>
      <c r="AV53" s="107">
        <f>'17_037_0200 - Ostatní nák...'!J30</f>
        <v>0</v>
      </c>
      <c r="AW53" s="107">
        <f>'17_037_0200 - Ostatní nák...'!J31</f>
        <v>0</v>
      </c>
      <c r="AX53" s="107">
        <f>'17_037_0200 - Ostatní nák...'!J32</f>
        <v>0</v>
      </c>
      <c r="AY53" s="107">
        <f>'17_037_0200 - Ostatní nák...'!J33</f>
        <v>0</v>
      </c>
      <c r="AZ53" s="107">
        <f>'17_037_0200 - Ostatní nák...'!F30</f>
        <v>0</v>
      </c>
      <c r="BA53" s="107">
        <f>'17_037_0200 - Ostatní nák...'!F31</f>
        <v>0</v>
      </c>
      <c r="BB53" s="107">
        <f>'17_037_0200 - Ostatní nák...'!F32</f>
        <v>0</v>
      </c>
      <c r="BC53" s="107">
        <f>'17_037_0200 - Ostatní nák...'!F33</f>
        <v>0</v>
      </c>
      <c r="BD53" s="109">
        <f>'17_037_0200 - Ostatní nák...'!F34</f>
        <v>0</v>
      </c>
      <c r="BT53" s="105" t="s">
        <v>24</v>
      </c>
      <c r="BV53" s="105" t="s">
        <v>77</v>
      </c>
      <c r="BW53" s="105" t="s">
        <v>86</v>
      </c>
      <c r="BX53" s="105" t="s">
        <v>7</v>
      </c>
      <c r="CL53" s="105" t="s">
        <v>22</v>
      </c>
      <c r="CM53" s="105" t="s">
        <v>24</v>
      </c>
    </row>
    <row r="54" spans="1:91" s="1" customFormat="1" ht="30" customHeight="1">
      <c r="B54" s="40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0"/>
    </row>
    <row r="55" spans="1:91" s="1" customFormat="1" ht="6.95" customHeight="1">
      <c r="B55" s="55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60"/>
    </row>
  </sheetData>
  <sheetProtection algorithmName="SHA-512" hashValue="v5wFxc5mZGZo3r4dERME3f9g4EqD58z8HpLPapVtBchK1ytr05nyka5bmOdkcUMj7RS5bZ/LeyQgSrYEA2O/dQ==" saltValue="/knfobIZxLhKkw3TeR7LgQXi3Pm7UmkIGzP931w5CgZTgpQNs9/DHXMlWbRKAgvzUQf6GpF/VMvw1eFwsBeEgg==" spinCount="100000" sheet="1" objects="1" scenarios="1" formatColumns="0" formatRows="0"/>
  <mergeCells count="45">
    <mergeCell ref="L28:O28"/>
    <mergeCell ref="L26:O26"/>
    <mergeCell ref="W26:AE26"/>
    <mergeCell ref="AK26:AO26"/>
    <mergeCell ref="L27:O27"/>
    <mergeCell ref="W27:AE27"/>
    <mergeCell ref="AK27:AO27"/>
    <mergeCell ref="K6:AO6"/>
    <mergeCell ref="E14:AJ14"/>
    <mergeCell ref="E20:AN20"/>
    <mergeCell ref="AK23:AO23"/>
    <mergeCell ref="L25:O25"/>
    <mergeCell ref="W25:AE25"/>
    <mergeCell ref="AK25:AO25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D52:H52"/>
    <mergeCell ref="J52:AF52"/>
    <mergeCell ref="AN53:AP53"/>
    <mergeCell ref="AG53:AM53"/>
    <mergeCell ref="D53:H53"/>
    <mergeCell ref="J53:AF53"/>
    <mergeCell ref="AG51:AM51"/>
    <mergeCell ref="AN51:AP51"/>
    <mergeCell ref="AR2:BE2"/>
    <mergeCell ref="AN52:AP52"/>
    <mergeCell ref="AG52:AM52"/>
    <mergeCell ref="L42:AO42"/>
    <mergeCell ref="AM44:AN44"/>
    <mergeCell ref="AM46:AP46"/>
    <mergeCell ref="AS46:AT48"/>
    <mergeCell ref="W28:AE28"/>
    <mergeCell ref="AK28:AO28"/>
    <mergeCell ref="L29:O29"/>
    <mergeCell ref="W29:AE29"/>
    <mergeCell ref="AK29:AO29"/>
    <mergeCell ref="BE5:BE32"/>
    <mergeCell ref="K5:AO5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2" location="'17_037_0100 - Stavební část'!C2" display="/" xr:uid="{00000000-0004-0000-0000-000002000000}"/>
    <hyperlink ref="A53" location="'17_037_0200 - Ostatní nák...'!C2" display="/" xr:uid="{00000000-0004-0000-0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29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0"/>
      <c r="B1" s="111"/>
      <c r="C1" s="111"/>
      <c r="D1" s="112" t="s">
        <v>1</v>
      </c>
      <c r="E1" s="111"/>
      <c r="F1" s="113" t="s">
        <v>87</v>
      </c>
      <c r="G1" s="371" t="s">
        <v>88</v>
      </c>
      <c r="H1" s="371"/>
      <c r="I1" s="114"/>
      <c r="J1" s="113" t="s">
        <v>89</v>
      </c>
      <c r="K1" s="112" t="s">
        <v>90</v>
      </c>
      <c r="L1" s="113" t="s">
        <v>91</v>
      </c>
      <c r="M1" s="113"/>
      <c r="N1" s="113"/>
      <c r="O1" s="113"/>
      <c r="P1" s="113"/>
      <c r="Q1" s="113"/>
      <c r="R1" s="113"/>
      <c r="S1" s="113"/>
      <c r="T1" s="113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spans="1:70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23" t="s">
        <v>83</v>
      </c>
    </row>
    <row r="3" spans="1:70" ht="6.95" customHeight="1">
      <c r="B3" s="24"/>
      <c r="C3" s="25"/>
      <c r="D3" s="25"/>
      <c r="E3" s="25"/>
      <c r="F3" s="25"/>
      <c r="G3" s="25"/>
      <c r="H3" s="25"/>
      <c r="I3" s="115"/>
      <c r="J3" s="25"/>
      <c r="K3" s="26"/>
      <c r="AT3" s="23" t="s">
        <v>24</v>
      </c>
    </row>
    <row r="4" spans="1:70" ht="36.950000000000003" customHeight="1">
      <c r="B4" s="27"/>
      <c r="C4" s="28"/>
      <c r="D4" s="29" t="s">
        <v>92</v>
      </c>
      <c r="E4" s="28"/>
      <c r="F4" s="28"/>
      <c r="G4" s="28"/>
      <c r="H4" s="28"/>
      <c r="I4" s="116"/>
      <c r="J4" s="28"/>
      <c r="K4" s="30"/>
      <c r="M4" s="31" t="s">
        <v>12</v>
      </c>
      <c r="AT4" s="23" t="s">
        <v>6</v>
      </c>
    </row>
    <row r="5" spans="1:70" ht="6.95" customHeight="1">
      <c r="B5" s="27"/>
      <c r="C5" s="28"/>
      <c r="D5" s="28"/>
      <c r="E5" s="28"/>
      <c r="F5" s="28"/>
      <c r="G5" s="28"/>
      <c r="H5" s="28"/>
      <c r="I5" s="116"/>
      <c r="J5" s="28"/>
      <c r="K5" s="30"/>
    </row>
    <row r="6" spans="1:70" ht="15">
      <c r="B6" s="27"/>
      <c r="C6" s="28"/>
      <c r="D6" s="36" t="s">
        <v>18</v>
      </c>
      <c r="E6" s="28"/>
      <c r="F6" s="28"/>
      <c r="G6" s="28"/>
      <c r="H6" s="28"/>
      <c r="I6" s="116"/>
      <c r="J6" s="28"/>
      <c r="K6" s="30"/>
    </row>
    <row r="7" spans="1:70" ht="16.5" customHeight="1">
      <c r="B7" s="27"/>
      <c r="C7" s="28"/>
      <c r="D7" s="28"/>
      <c r="E7" s="372" t="str">
        <f>'Rekapitulace stavby'!K6</f>
        <v>Výměna a zateplení střešního pláště bytového domu Letná 255 a 256, Mimoň</v>
      </c>
      <c r="F7" s="373"/>
      <c r="G7" s="373"/>
      <c r="H7" s="373"/>
      <c r="I7" s="116"/>
      <c r="J7" s="28"/>
      <c r="K7" s="30"/>
    </row>
    <row r="8" spans="1:70" s="1" customFormat="1" ht="15">
      <c r="B8" s="40"/>
      <c r="C8" s="41"/>
      <c r="D8" s="36" t="s">
        <v>93</v>
      </c>
      <c r="E8" s="41"/>
      <c r="F8" s="41"/>
      <c r="G8" s="41"/>
      <c r="H8" s="41"/>
      <c r="I8" s="117"/>
      <c r="J8" s="41"/>
      <c r="K8" s="44"/>
    </row>
    <row r="9" spans="1:70" s="1" customFormat="1" ht="36.950000000000003" customHeight="1">
      <c r="B9" s="40"/>
      <c r="C9" s="41"/>
      <c r="D9" s="41"/>
      <c r="E9" s="374" t="s">
        <v>94</v>
      </c>
      <c r="F9" s="375"/>
      <c r="G9" s="375"/>
      <c r="H9" s="375"/>
      <c r="I9" s="117"/>
      <c r="J9" s="41"/>
      <c r="K9" s="44"/>
    </row>
    <row r="10" spans="1:70" s="1" customFormat="1">
      <c r="B10" s="40"/>
      <c r="C10" s="41"/>
      <c r="D10" s="41"/>
      <c r="E10" s="41"/>
      <c r="F10" s="41"/>
      <c r="G10" s="41"/>
      <c r="H10" s="41"/>
      <c r="I10" s="117"/>
      <c r="J10" s="41"/>
      <c r="K10" s="44"/>
    </row>
    <row r="11" spans="1:70" s="1" customFormat="1" ht="14.45" customHeight="1">
      <c r="B11" s="40"/>
      <c r="C11" s="41"/>
      <c r="D11" s="36" t="s">
        <v>21</v>
      </c>
      <c r="E11" s="41"/>
      <c r="F11" s="34" t="s">
        <v>22</v>
      </c>
      <c r="G11" s="41"/>
      <c r="H11" s="41"/>
      <c r="I11" s="118" t="s">
        <v>23</v>
      </c>
      <c r="J11" s="34" t="s">
        <v>22</v>
      </c>
      <c r="K11" s="44"/>
    </row>
    <row r="12" spans="1:70" s="1" customFormat="1" ht="14.45" customHeight="1">
      <c r="B12" s="40"/>
      <c r="C12" s="41"/>
      <c r="D12" s="36" t="s">
        <v>25</v>
      </c>
      <c r="E12" s="41"/>
      <c r="F12" s="34" t="s">
        <v>26</v>
      </c>
      <c r="G12" s="41"/>
      <c r="H12" s="41"/>
      <c r="I12" s="118" t="s">
        <v>27</v>
      </c>
      <c r="J12" s="119" t="str">
        <f>'Rekapitulace stavby'!AN8</f>
        <v>1. 6. 2018</v>
      </c>
      <c r="K12" s="44"/>
    </row>
    <row r="13" spans="1:70" s="1" customFormat="1" ht="10.9" customHeight="1">
      <c r="B13" s="40"/>
      <c r="C13" s="41"/>
      <c r="D13" s="41"/>
      <c r="E13" s="41"/>
      <c r="F13" s="41"/>
      <c r="G13" s="41"/>
      <c r="H13" s="41"/>
      <c r="I13" s="117"/>
      <c r="J13" s="41"/>
      <c r="K13" s="44"/>
    </row>
    <row r="14" spans="1:70" s="1" customFormat="1" ht="14.45" customHeight="1">
      <c r="B14" s="40"/>
      <c r="C14" s="41"/>
      <c r="D14" s="36" t="s">
        <v>31</v>
      </c>
      <c r="E14" s="41"/>
      <c r="F14" s="41"/>
      <c r="G14" s="41"/>
      <c r="H14" s="41"/>
      <c r="I14" s="118" t="s">
        <v>32</v>
      </c>
      <c r="J14" s="34" t="str">
        <f>IF('Rekapitulace stavby'!AN10="","",'Rekapitulace stavby'!AN10)</f>
        <v/>
      </c>
      <c r="K14" s="44"/>
    </row>
    <row r="15" spans="1:70" s="1" customFormat="1" ht="18" customHeight="1">
      <c r="B15" s="40"/>
      <c r="C15" s="41"/>
      <c r="D15" s="41"/>
      <c r="E15" s="34" t="str">
        <f>IF('Rekapitulace stavby'!E11="","",'Rekapitulace stavby'!E11)</f>
        <v>Město Mimoň</v>
      </c>
      <c r="F15" s="41"/>
      <c r="G15" s="41"/>
      <c r="H15" s="41"/>
      <c r="I15" s="118" t="s">
        <v>34</v>
      </c>
      <c r="J15" s="34" t="str">
        <f>IF('Rekapitulace stavby'!AN11="","",'Rekapitulace stavby'!AN11)</f>
        <v/>
      </c>
      <c r="K15" s="44"/>
    </row>
    <row r="16" spans="1:70" s="1" customFormat="1" ht="6.95" customHeight="1">
      <c r="B16" s="40"/>
      <c r="C16" s="41"/>
      <c r="D16" s="41"/>
      <c r="E16" s="41"/>
      <c r="F16" s="41"/>
      <c r="G16" s="41"/>
      <c r="H16" s="41"/>
      <c r="I16" s="117"/>
      <c r="J16" s="41"/>
      <c r="K16" s="44"/>
    </row>
    <row r="17" spans="2:11" s="1" customFormat="1" ht="14.45" customHeight="1">
      <c r="B17" s="40"/>
      <c r="C17" s="41"/>
      <c r="D17" s="36" t="s">
        <v>35</v>
      </c>
      <c r="E17" s="41"/>
      <c r="F17" s="41"/>
      <c r="G17" s="41"/>
      <c r="H17" s="41"/>
      <c r="I17" s="118" t="s">
        <v>32</v>
      </c>
      <c r="J17" s="34" t="str">
        <f>IF('Rekapitulace stavby'!AN13="Vyplň údaj","",IF('Rekapitulace stavby'!AN13="","",'Rekapitulace stavby'!AN13))</f>
        <v/>
      </c>
      <c r="K17" s="44"/>
    </row>
    <row r="18" spans="2:11" s="1" customFormat="1" ht="18" customHeight="1">
      <c r="B18" s="40"/>
      <c r="C18" s="41"/>
      <c r="D18" s="41"/>
      <c r="E18" s="34" t="str">
        <f>IF('Rekapitulace stavby'!E14="Vyplň údaj","",IF('Rekapitulace stavby'!E14="","",'Rekapitulace stavby'!E14))</f>
        <v/>
      </c>
      <c r="F18" s="41"/>
      <c r="G18" s="41"/>
      <c r="H18" s="41"/>
      <c r="I18" s="118" t="s">
        <v>34</v>
      </c>
      <c r="J18" s="34" t="str">
        <f>IF('Rekapitulace stavby'!AN14="Vyplň údaj","",IF('Rekapitulace stavby'!AN14="","",'Rekapitulace stavby'!AN14))</f>
        <v/>
      </c>
      <c r="K18" s="44"/>
    </row>
    <row r="19" spans="2:11" s="1" customFormat="1" ht="6.95" customHeight="1">
      <c r="B19" s="40"/>
      <c r="C19" s="41"/>
      <c r="D19" s="41"/>
      <c r="E19" s="41"/>
      <c r="F19" s="41"/>
      <c r="G19" s="41"/>
      <c r="H19" s="41"/>
      <c r="I19" s="117"/>
      <c r="J19" s="41"/>
      <c r="K19" s="44"/>
    </row>
    <row r="20" spans="2:11" s="1" customFormat="1" ht="14.45" customHeight="1">
      <c r="B20" s="40"/>
      <c r="C20" s="41"/>
      <c r="D20" s="36" t="s">
        <v>37</v>
      </c>
      <c r="E20" s="41"/>
      <c r="F20" s="41"/>
      <c r="G20" s="41"/>
      <c r="H20" s="41"/>
      <c r="I20" s="118" t="s">
        <v>32</v>
      </c>
      <c r="J20" s="34" t="s">
        <v>22</v>
      </c>
      <c r="K20" s="44"/>
    </row>
    <row r="21" spans="2:11" s="1" customFormat="1" ht="18" customHeight="1">
      <c r="B21" s="40"/>
      <c r="C21" s="41"/>
      <c r="D21" s="41"/>
      <c r="E21" s="34" t="s">
        <v>38</v>
      </c>
      <c r="F21" s="41"/>
      <c r="G21" s="41"/>
      <c r="H21" s="41"/>
      <c r="I21" s="118" t="s">
        <v>34</v>
      </c>
      <c r="J21" s="34" t="s">
        <v>22</v>
      </c>
      <c r="K21" s="44"/>
    </row>
    <row r="22" spans="2:11" s="1" customFormat="1" ht="6.95" customHeight="1">
      <c r="B22" s="40"/>
      <c r="C22" s="41"/>
      <c r="D22" s="41"/>
      <c r="E22" s="41"/>
      <c r="F22" s="41"/>
      <c r="G22" s="41"/>
      <c r="H22" s="41"/>
      <c r="I22" s="117"/>
      <c r="J22" s="41"/>
      <c r="K22" s="44"/>
    </row>
    <row r="23" spans="2:11" s="1" customFormat="1" ht="14.45" customHeight="1">
      <c r="B23" s="40"/>
      <c r="C23" s="41"/>
      <c r="D23" s="36" t="s">
        <v>40</v>
      </c>
      <c r="E23" s="41"/>
      <c r="F23" s="41"/>
      <c r="G23" s="41"/>
      <c r="H23" s="41"/>
      <c r="I23" s="117"/>
      <c r="J23" s="41"/>
      <c r="K23" s="44"/>
    </row>
    <row r="24" spans="2:11" s="6" customFormat="1" ht="16.5" customHeight="1">
      <c r="B24" s="120"/>
      <c r="C24" s="121"/>
      <c r="D24" s="121"/>
      <c r="E24" s="363" t="s">
        <v>22</v>
      </c>
      <c r="F24" s="363"/>
      <c r="G24" s="363"/>
      <c r="H24" s="363"/>
      <c r="I24" s="122"/>
      <c r="J24" s="121"/>
      <c r="K24" s="123"/>
    </row>
    <row r="25" spans="2:11" s="1" customFormat="1" ht="6.95" customHeight="1">
      <c r="B25" s="40"/>
      <c r="C25" s="41"/>
      <c r="D25" s="41"/>
      <c r="E25" s="41"/>
      <c r="F25" s="41"/>
      <c r="G25" s="41"/>
      <c r="H25" s="41"/>
      <c r="I25" s="117"/>
      <c r="J25" s="41"/>
      <c r="K25" s="44"/>
    </row>
    <row r="26" spans="2:11" s="1" customFormat="1" ht="6.95" customHeight="1">
      <c r="B26" s="40"/>
      <c r="C26" s="41"/>
      <c r="D26" s="84"/>
      <c r="E26" s="84"/>
      <c r="F26" s="84"/>
      <c r="G26" s="84"/>
      <c r="H26" s="84"/>
      <c r="I26" s="124"/>
      <c r="J26" s="84"/>
      <c r="K26" s="125"/>
    </row>
    <row r="27" spans="2:11" s="1" customFormat="1" ht="25.35" customHeight="1">
      <c r="B27" s="40"/>
      <c r="C27" s="41"/>
      <c r="D27" s="126" t="s">
        <v>41</v>
      </c>
      <c r="E27" s="41"/>
      <c r="F27" s="41"/>
      <c r="G27" s="41"/>
      <c r="H27" s="41"/>
      <c r="I27" s="117"/>
      <c r="J27" s="127">
        <f>ROUND(J88,2)</f>
        <v>0</v>
      </c>
      <c r="K27" s="44"/>
    </row>
    <row r="28" spans="2:11" s="1" customFormat="1" ht="6.95" customHeight="1">
      <c r="B28" s="40"/>
      <c r="C28" s="41"/>
      <c r="D28" s="84"/>
      <c r="E28" s="84"/>
      <c r="F28" s="84"/>
      <c r="G28" s="84"/>
      <c r="H28" s="84"/>
      <c r="I28" s="124"/>
      <c r="J28" s="84"/>
      <c r="K28" s="125"/>
    </row>
    <row r="29" spans="2:11" s="1" customFormat="1" ht="14.45" customHeight="1">
      <c r="B29" s="40"/>
      <c r="C29" s="41"/>
      <c r="D29" s="41"/>
      <c r="E29" s="41"/>
      <c r="F29" s="45" t="s">
        <v>43</v>
      </c>
      <c r="G29" s="41"/>
      <c r="H29" s="41"/>
      <c r="I29" s="128" t="s">
        <v>42</v>
      </c>
      <c r="J29" s="45" t="s">
        <v>44</v>
      </c>
      <c r="K29" s="44"/>
    </row>
    <row r="30" spans="2:11" s="1" customFormat="1" ht="14.45" customHeight="1">
      <c r="B30" s="40"/>
      <c r="C30" s="41"/>
      <c r="D30" s="48" t="s">
        <v>45</v>
      </c>
      <c r="E30" s="48" t="s">
        <v>46</v>
      </c>
      <c r="F30" s="129">
        <f>ROUND(SUM(BE88:BE296), 2)</f>
        <v>0</v>
      </c>
      <c r="G30" s="41"/>
      <c r="H30" s="41"/>
      <c r="I30" s="130">
        <v>0.21</v>
      </c>
      <c r="J30" s="129">
        <f>ROUND(ROUND((SUM(BE88:BE296)), 2)*I30, 2)</f>
        <v>0</v>
      </c>
      <c r="K30" s="44"/>
    </row>
    <row r="31" spans="2:11" s="1" customFormat="1" ht="14.45" customHeight="1">
      <c r="B31" s="40"/>
      <c r="C31" s="41"/>
      <c r="D31" s="41"/>
      <c r="E31" s="48" t="s">
        <v>47</v>
      </c>
      <c r="F31" s="129">
        <f>ROUND(SUM(BF88:BF296), 2)</f>
        <v>0</v>
      </c>
      <c r="G31" s="41"/>
      <c r="H31" s="41"/>
      <c r="I31" s="130">
        <v>0.15</v>
      </c>
      <c r="J31" s="129">
        <f>ROUND(ROUND((SUM(BF88:BF296)), 2)*I31, 2)</f>
        <v>0</v>
      </c>
      <c r="K31" s="44"/>
    </row>
    <row r="32" spans="2:11" s="1" customFormat="1" ht="14.45" hidden="1" customHeight="1">
      <c r="B32" s="40"/>
      <c r="C32" s="41"/>
      <c r="D32" s="41"/>
      <c r="E32" s="48" t="s">
        <v>48</v>
      </c>
      <c r="F32" s="129">
        <f>ROUND(SUM(BG88:BG296), 2)</f>
        <v>0</v>
      </c>
      <c r="G32" s="41"/>
      <c r="H32" s="41"/>
      <c r="I32" s="130">
        <v>0.21</v>
      </c>
      <c r="J32" s="129">
        <v>0</v>
      </c>
      <c r="K32" s="44"/>
    </row>
    <row r="33" spans="2:11" s="1" customFormat="1" ht="14.45" hidden="1" customHeight="1">
      <c r="B33" s="40"/>
      <c r="C33" s="41"/>
      <c r="D33" s="41"/>
      <c r="E33" s="48" t="s">
        <v>49</v>
      </c>
      <c r="F33" s="129">
        <f>ROUND(SUM(BH88:BH296), 2)</f>
        <v>0</v>
      </c>
      <c r="G33" s="41"/>
      <c r="H33" s="41"/>
      <c r="I33" s="130">
        <v>0.15</v>
      </c>
      <c r="J33" s="129">
        <v>0</v>
      </c>
      <c r="K33" s="44"/>
    </row>
    <row r="34" spans="2:11" s="1" customFormat="1" ht="14.45" hidden="1" customHeight="1">
      <c r="B34" s="40"/>
      <c r="C34" s="41"/>
      <c r="D34" s="41"/>
      <c r="E34" s="48" t="s">
        <v>50</v>
      </c>
      <c r="F34" s="129">
        <f>ROUND(SUM(BI88:BI296), 2)</f>
        <v>0</v>
      </c>
      <c r="G34" s="41"/>
      <c r="H34" s="41"/>
      <c r="I34" s="130">
        <v>0</v>
      </c>
      <c r="J34" s="129">
        <v>0</v>
      </c>
      <c r="K34" s="44"/>
    </row>
    <row r="35" spans="2:11" s="1" customFormat="1" ht="6.95" customHeight="1">
      <c r="B35" s="40"/>
      <c r="C35" s="41"/>
      <c r="D35" s="41"/>
      <c r="E35" s="41"/>
      <c r="F35" s="41"/>
      <c r="G35" s="41"/>
      <c r="H35" s="41"/>
      <c r="I35" s="117"/>
      <c r="J35" s="41"/>
      <c r="K35" s="44"/>
    </row>
    <row r="36" spans="2:11" s="1" customFormat="1" ht="25.35" customHeight="1">
      <c r="B36" s="40"/>
      <c r="C36" s="131"/>
      <c r="D36" s="132" t="s">
        <v>51</v>
      </c>
      <c r="E36" s="78"/>
      <c r="F36" s="78"/>
      <c r="G36" s="133" t="s">
        <v>52</v>
      </c>
      <c r="H36" s="134" t="s">
        <v>53</v>
      </c>
      <c r="I36" s="135"/>
      <c r="J36" s="136">
        <f>SUM(J27:J34)</f>
        <v>0</v>
      </c>
      <c r="K36" s="137"/>
    </row>
    <row r="37" spans="2:11" s="1" customFormat="1" ht="14.45" customHeight="1">
      <c r="B37" s="55"/>
      <c r="C37" s="56"/>
      <c r="D37" s="56"/>
      <c r="E37" s="56"/>
      <c r="F37" s="56"/>
      <c r="G37" s="56"/>
      <c r="H37" s="56"/>
      <c r="I37" s="138"/>
      <c r="J37" s="56"/>
      <c r="K37" s="57"/>
    </row>
    <row r="41" spans="2:11" s="1" customFormat="1" ht="6.95" customHeight="1">
      <c r="B41" s="139"/>
      <c r="C41" s="140"/>
      <c r="D41" s="140"/>
      <c r="E41" s="140"/>
      <c r="F41" s="140"/>
      <c r="G41" s="140"/>
      <c r="H41" s="140"/>
      <c r="I41" s="141"/>
      <c r="J41" s="140"/>
      <c r="K41" s="142"/>
    </row>
    <row r="42" spans="2:11" s="1" customFormat="1" ht="36.950000000000003" customHeight="1">
      <c r="B42" s="40"/>
      <c r="C42" s="29" t="s">
        <v>95</v>
      </c>
      <c r="D42" s="41"/>
      <c r="E42" s="41"/>
      <c r="F42" s="41"/>
      <c r="G42" s="41"/>
      <c r="H42" s="41"/>
      <c r="I42" s="117"/>
      <c r="J42" s="41"/>
      <c r="K42" s="44"/>
    </row>
    <row r="43" spans="2:11" s="1" customFormat="1" ht="6.95" customHeight="1">
      <c r="B43" s="40"/>
      <c r="C43" s="41"/>
      <c r="D43" s="41"/>
      <c r="E43" s="41"/>
      <c r="F43" s="41"/>
      <c r="G43" s="41"/>
      <c r="H43" s="41"/>
      <c r="I43" s="117"/>
      <c r="J43" s="41"/>
      <c r="K43" s="44"/>
    </row>
    <row r="44" spans="2:11" s="1" customFormat="1" ht="14.45" customHeight="1">
      <c r="B44" s="40"/>
      <c r="C44" s="36" t="s">
        <v>18</v>
      </c>
      <c r="D44" s="41"/>
      <c r="E44" s="41"/>
      <c r="F44" s="41"/>
      <c r="G44" s="41"/>
      <c r="H44" s="41"/>
      <c r="I44" s="117"/>
      <c r="J44" s="41"/>
      <c r="K44" s="44"/>
    </row>
    <row r="45" spans="2:11" s="1" customFormat="1" ht="16.5" customHeight="1">
      <c r="B45" s="40"/>
      <c r="C45" s="41"/>
      <c r="D45" s="41"/>
      <c r="E45" s="372" t="str">
        <f>E7</f>
        <v>Výměna a zateplení střešního pláště bytového domu Letná 255 a 256, Mimoň</v>
      </c>
      <c r="F45" s="373"/>
      <c r="G45" s="373"/>
      <c r="H45" s="373"/>
      <c r="I45" s="117"/>
      <c r="J45" s="41"/>
      <c r="K45" s="44"/>
    </row>
    <row r="46" spans="2:11" s="1" customFormat="1" ht="14.45" customHeight="1">
      <c r="B46" s="40"/>
      <c r="C46" s="36" t="s">
        <v>93</v>
      </c>
      <c r="D46" s="41"/>
      <c r="E46" s="41"/>
      <c r="F46" s="41"/>
      <c r="G46" s="41"/>
      <c r="H46" s="41"/>
      <c r="I46" s="117"/>
      <c r="J46" s="41"/>
      <c r="K46" s="44"/>
    </row>
    <row r="47" spans="2:11" s="1" customFormat="1" ht="17.25" customHeight="1">
      <c r="B47" s="40"/>
      <c r="C47" s="41"/>
      <c r="D47" s="41"/>
      <c r="E47" s="374" t="str">
        <f>E9</f>
        <v>17_037_0100 - Stavební část</v>
      </c>
      <c r="F47" s="375"/>
      <c r="G47" s="375"/>
      <c r="H47" s="375"/>
      <c r="I47" s="117"/>
      <c r="J47" s="41"/>
      <c r="K47" s="44"/>
    </row>
    <row r="48" spans="2:11" s="1" customFormat="1" ht="6.95" customHeight="1">
      <c r="B48" s="40"/>
      <c r="C48" s="41"/>
      <c r="D48" s="41"/>
      <c r="E48" s="41"/>
      <c r="F48" s="41"/>
      <c r="G48" s="41"/>
      <c r="H48" s="41"/>
      <c r="I48" s="117"/>
      <c r="J48" s="41"/>
      <c r="K48" s="44"/>
    </row>
    <row r="49" spans="2:47" s="1" customFormat="1" ht="18" customHeight="1">
      <c r="B49" s="40"/>
      <c r="C49" s="36" t="s">
        <v>25</v>
      </c>
      <c r="D49" s="41"/>
      <c r="E49" s="41"/>
      <c r="F49" s="34" t="str">
        <f>F12</f>
        <v>Letná 255 a 256, Mimoň</v>
      </c>
      <c r="G49" s="41"/>
      <c r="H49" s="41"/>
      <c r="I49" s="118" t="s">
        <v>27</v>
      </c>
      <c r="J49" s="119" t="str">
        <f>IF(J12="","",J12)</f>
        <v>1. 6. 2018</v>
      </c>
      <c r="K49" s="44"/>
    </row>
    <row r="50" spans="2:47" s="1" customFormat="1" ht="6.95" customHeight="1">
      <c r="B50" s="40"/>
      <c r="C50" s="41"/>
      <c r="D50" s="41"/>
      <c r="E50" s="41"/>
      <c r="F50" s="41"/>
      <c r="G50" s="41"/>
      <c r="H50" s="41"/>
      <c r="I50" s="117"/>
      <c r="J50" s="41"/>
      <c r="K50" s="44"/>
    </row>
    <row r="51" spans="2:47" s="1" customFormat="1" ht="15">
      <c r="B51" s="40"/>
      <c r="C51" s="36" t="s">
        <v>31</v>
      </c>
      <c r="D51" s="41"/>
      <c r="E51" s="41"/>
      <c r="F51" s="34" t="str">
        <f>E15</f>
        <v>Město Mimoň</v>
      </c>
      <c r="G51" s="41"/>
      <c r="H51" s="41"/>
      <c r="I51" s="118" t="s">
        <v>37</v>
      </c>
      <c r="J51" s="363" t="str">
        <f>E21</f>
        <v>Jiří Schneider</v>
      </c>
      <c r="K51" s="44"/>
    </row>
    <row r="52" spans="2:47" s="1" customFormat="1" ht="14.45" customHeight="1">
      <c r="B52" s="40"/>
      <c r="C52" s="36" t="s">
        <v>35</v>
      </c>
      <c r="D52" s="41"/>
      <c r="E52" s="41"/>
      <c r="F52" s="34" t="str">
        <f>IF(E18="","",E18)</f>
        <v/>
      </c>
      <c r="G52" s="41"/>
      <c r="H52" s="41"/>
      <c r="I52" s="117"/>
      <c r="J52" s="367"/>
      <c r="K52" s="44"/>
    </row>
    <row r="53" spans="2:47" s="1" customFormat="1" ht="10.35" customHeight="1">
      <c r="B53" s="40"/>
      <c r="C53" s="41"/>
      <c r="D53" s="41"/>
      <c r="E53" s="41"/>
      <c r="F53" s="41"/>
      <c r="G53" s="41"/>
      <c r="H53" s="41"/>
      <c r="I53" s="117"/>
      <c r="J53" s="41"/>
      <c r="K53" s="44"/>
    </row>
    <row r="54" spans="2:47" s="1" customFormat="1" ht="29.25" customHeight="1">
      <c r="B54" s="40"/>
      <c r="C54" s="143" t="s">
        <v>96</v>
      </c>
      <c r="D54" s="131"/>
      <c r="E54" s="131"/>
      <c r="F54" s="131"/>
      <c r="G54" s="131"/>
      <c r="H54" s="131"/>
      <c r="I54" s="144"/>
      <c r="J54" s="145" t="s">
        <v>97</v>
      </c>
      <c r="K54" s="146"/>
    </row>
    <row r="55" spans="2:47" s="1" customFormat="1" ht="10.35" customHeight="1">
      <c r="B55" s="40"/>
      <c r="C55" s="41"/>
      <c r="D55" s="41"/>
      <c r="E55" s="41"/>
      <c r="F55" s="41"/>
      <c r="G55" s="41"/>
      <c r="H55" s="41"/>
      <c r="I55" s="117"/>
      <c r="J55" s="41"/>
      <c r="K55" s="44"/>
    </row>
    <row r="56" spans="2:47" s="1" customFormat="1" ht="29.25" customHeight="1">
      <c r="B56" s="40"/>
      <c r="C56" s="147" t="s">
        <v>98</v>
      </c>
      <c r="D56" s="41"/>
      <c r="E56" s="41"/>
      <c r="F56" s="41"/>
      <c r="G56" s="41"/>
      <c r="H56" s="41"/>
      <c r="I56" s="117"/>
      <c r="J56" s="127">
        <f>J88</f>
        <v>0</v>
      </c>
      <c r="K56" s="44"/>
      <c r="AU56" s="23" t="s">
        <v>99</v>
      </c>
    </row>
    <row r="57" spans="2:47" s="7" customFormat="1" ht="24.95" customHeight="1">
      <c r="B57" s="148"/>
      <c r="C57" s="149"/>
      <c r="D57" s="150" t="s">
        <v>100</v>
      </c>
      <c r="E57" s="151"/>
      <c r="F57" s="151"/>
      <c r="G57" s="151"/>
      <c r="H57" s="151"/>
      <c r="I57" s="152"/>
      <c r="J57" s="153">
        <f>J89</f>
        <v>0</v>
      </c>
      <c r="K57" s="154"/>
    </row>
    <row r="58" spans="2:47" s="8" customFormat="1" ht="19.899999999999999" customHeight="1">
      <c r="B58" s="155"/>
      <c r="C58" s="156"/>
      <c r="D58" s="157" t="s">
        <v>101</v>
      </c>
      <c r="E58" s="158"/>
      <c r="F58" s="158"/>
      <c r="G58" s="158"/>
      <c r="H58" s="158"/>
      <c r="I58" s="159"/>
      <c r="J58" s="160">
        <f>J90</f>
        <v>0</v>
      </c>
      <c r="K58" s="161"/>
    </row>
    <row r="59" spans="2:47" s="8" customFormat="1" ht="19.899999999999999" customHeight="1">
      <c r="B59" s="155"/>
      <c r="C59" s="156"/>
      <c r="D59" s="157" t="s">
        <v>102</v>
      </c>
      <c r="E59" s="158"/>
      <c r="F59" s="158"/>
      <c r="G59" s="158"/>
      <c r="H59" s="158"/>
      <c r="I59" s="159"/>
      <c r="J59" s="160">
        <f>J106</f>
        <v>0</v>
      </c>
      <c r="K59" s="161"/>
    </row>
    <row r="60" spans="2:47" s="7" customFormat="1" ht="24.95" customHeight="1">
      <c r="B60" s="148"/>
      <c r="C60" s="149"/>
      <c r="D60" s="150" t="s">
        <v>103</v>
      </c>
      <c r="E60" s="151"/>
      <c r="F60" s="151"/>
      <c r="G60" s="151"/>
      <c r="H60" s="151"/>
      <c r="I60" s="152"/>
      <c r="J60" s="153">
        <f>J114</f>
        <v>0</v>
      </c>
      <c r="K60" s="154"/>
    </row>
    <row r="61" spans="2:47" s="8" customFormat="1" ht="19.899999999999999" customHeight="1">
      <c r="B61" s="155"/>
      <c r="C61" s="156"/>
      <c r="D61" s="157" t="s">
        <v>104</v>
      </c>
      <c r="E61" s="158"/>
      <c r="F61" s="158"/>
      <c r="G61" s="158"/>
      <c r="H61" s="158"/>
      <c r="I61" s="159"/>
      <c r="J61" s="160">
        <f>J115</f>
        <v>0</v>
      </c>
      <c r="K61" s="161"/>
    </row>
    <row r="62" spans="2:47" s="8" customFormat="1" ht="19.899999999999999" customHeight="1">
      <c r="B62" s="155"/>
      <c r="C62" s="156"/>
      <c r="D62" s="157" t="s">
        <v>105</v>
      </c>
      <c r="E62" s="158"/>
      <c r="F62" s="158"/>
      <c r="G62" s="158"/>
      <c r="H62" s="158"/>
      <c r="I62" s="159"/>
      <c r="J62" s="160">
        <f>J119</f>
        <v>0</v>
      </c>
      <c r="K62" s="161"/>
    </row>
    <row r="63" spans="2:47" s="8" customFormat="1" ht="19.899999999999999" customHeight="1">
      <c r="B63" s="155"/>
      <c r="C63" s="156"/>
      <c r="D63" s="157" t="s">
        <v>106</v>
      </c>
      <c r="E63" s="158"/>
      <c r="F63" s="158"/>
      <c r="G63" s="158"/>
      <c r="H63" s="158"/>
      <c r="I63" s="159"/>
      <c r="J63" s="160">
        <f>J137</f>
        <v>0</v>
      </c>
      <c r="K63" s="161"/>
    </row>
    <row r="64" spans="2:47" s="8" customFormat="1" ht="19.899999999999999" customHeight="1">
      <c r="B64" s="155"/>
      <c r="C64" s="156"/>
      <c r="D64" s="157" t="s">
        <v>107</v>
      </c>
      <c r="E64" s="158"/>
      <c r="F64" s="158"/>
      <c r="G64" s="158"/>
      <c r="H64" s="158"/>
      <c r="I64" s="159"/>
      <c r="J64" s="160">
        <f>J139</f>
        <v>0</v>
      </c>
      <c r="K64" s="161"/>
    </row>
    <row r="65" spans="2:12" s="8" customFormat="1" ht="19.899999999999999" customHeight="1">
      <c r="B65" s="155"/>
      <c r="C65" s="156"/>
      <c r="D65" s="157" t="s">
        <v>108</v>
      </c>
      <c r="E65" s="158"/>
      <c r="F65" s="158"/>
      <c r="G65" s="158"/>
      <c r="H65" s="158"/>
      <c r="I65" s="159"/>
      <c r="J65" s="160">
        <f>J197</f>
        <v>0</v>
      </c>
      <c r="K65" s="161"/>
    </row>
    <row r="66" spans="2:12" s="8" customFormat="1" ht="19.899999999999999" customHeight="1">
      <c r="B66" s="155"/>
      <c r="C66" s="156"/>
      <c r="D66" s="157" t="s">
        <v>109</v>
      </c>
      <c r="E66" s="158"/>
      <c r="F66" s="158"/>
      <c r="G66" s="158"/>
      <c r="H66" s="158"/>
      <c r="I66" s="159"/>
      <c r="J66" s="160">
        <f>J230</f>
        <v>0</v>
      </c>
      <c r="K66" s="161"/>
    </row>
    <row r="67" spans="2:12" s="8" customFormat="1" ht="19.899999999999999" customHeight="1">
      <c r="B67" s="155"/>
      <c r="C67" s="156"/>
      <c r="D67" s="157" t="s">
        <v>110</v>
      </c>
      <c r="E67" s="158"/>
      <c r="F67" s="158"/>
      <c r="G67" s="158"/>
      <c r="H67" s="158"/>
      <c r="I67" s="159"/>
      <c r="J67" s="160">
        <f>J283</f>
        <v>0</v>
      </c>
      <c r="K67" s="161"/>
    </row>
    <row r="68" spans="2:12" s="8" customFormat="1" ht="19.899999999999999" customHeight="1">
      <c r="B68" s="155"/>
      <c r="C68" s="156"/>
      <c r="D68" s="157" t="s">
        <v>111</v>
      </c>
      <c r="E68" s="158"/>
      <c r="F68" s="158"/>
      <c r="G68" s="158"/>
      <c r="H68" s="158"/>
      <c r="I68" s="159"/>
      <c r="J68" s="160">
        <f>J295</f>
        <v>0</v>
      </c>
      <c r="K68" s="161"/>
    </row>
    <row r="69" spans="2:12" s="1" customFormat="1" ht="21.75" customHeight="1">
      <c r="B69" s="40"/>
      <c r="C69" s="41"/>
      <c r="D69" s="41"/>
      <c r="E69" s="41"/>
      <c r="F69" s="41"/>
      <c r="G69" s="41"/>
      <c r="H69" s="41"/>
      <c r="I69" s="117"/>
      <c r="J69" s="41"/>
      <c r="K69" s="44"/>
    </row>
    <row r="70" spans="2:12" s="1" customFormat="1" ht="6.95" customHeight="1">
      <c r="B70" s="55"/>
      <c r="C70" s="56"/>
      <c r="D70" s="56"/>
      <c r="E70" s="56"/>
      <c r="F70" s="56"/>
      <c r="G70" s="56"/>
      <c r="H70" s="56"/>
      <c r="I70" s="138"/>
      <c r="J70" s="56"/>
      <c r="K70" s="57"/>
    </row>
    <row r="74" spans="2:12" s="1" customFormat="1" ht="6.95" customHeight="1">
      <c r="B74" s="58"/>
      <c r="C74" s="59"/>
      <c r="D74" s="59"/>
      <c r="E74" s="59"/>
      <c r="F74" s="59"/>
      <c r="G74" s="59"/>
      <c r="H74" s="59"/>
      <c r="I74" s="141"/>
      <c r="J74" s="59"/>
      <c r="K74" s="59"/>
      <c r="L74" s="60"/>
    </row>
    <row r="75" spans="2:12" s="1" customFormat="1" ht="36.950000000000003" customHeight="1">
      <c r="B75" s="40"/>
      <c r="C75" s="61" t="s">
        <v>112</v>
      </c>
      <c r="D75" s="62"/>
      <c r="E75" s="62"/>
      <c r="F75" s="62"/>
      <c r="G75" s="62"/>
      <c r="H75" s="62"/>
      <c r="I75" s="162"/>
      <c r="J75" s="62"/>
      <c r="K75" s="62"/>
      <c r="L75" s="60"/>
    </row>
    <row r="76" spans="2:12" s="1" customFormat="1" ht="6.95" customHeight="1">
      <c r="B76" s="40"/>
      <c r="C76" s="62"/>
      <c r="D76" s="62"/>
      <c r="E76" s="62"/>
      <c r="F76" s="62"/>
      <c r="G76" s="62"/>
      <c r="H76" s="62"/>
      <c r="I76" s="162"/>
      <c r="J76" s="62"/>
      <c r="K76" s="62"/>
      <c r="L76" s="60"/>
    </row>
    <row r="77" spans="2:12" s="1" customFormat="1" ht="14.45" customHeight="1">
      <c r="B77" s="40"/>
      <c r="C77" s="64" t="s">
        <v>18</v>
      </c>
      <c r="D77" s="62"/>
      <c r="E77" s="62"/>
      <c r="F77" s="62"/>
      <c r="G77" s="62"/>
      <c r="H77" s="62"/>
      <c r="I77" s="162"/>
      <c r="J77" s="62"/>
      <c r="K77" s="62"/>
      <c r="L77" s="60"/>
    </row>
    <row r="78" spans="2:12" s="1" customFormat="1" ht="16.5" customHeight="1">
      <c r="B78" s="40"/>
      <c r="C78" s="62"/>
      <c r="D78" s="62"/>
      <c r="E78" s="368" t="str">
        <f>E7</f>
        <v>Výměna a zateplení střešního pláště bytového domu Letná 255 a 256, Mimoň</v>
      </c>
      <c r="F78" s="369"/>
      <c r="G78" s="369"/>
      <c r="H78" s="369"/>
      <c r="I78" s="162"/>
      <c r="J78" s="62"/>
      <c r="K78" s="62"/>
      <c r="L78" s="60"/>
    </row>
    <row r="79" spans="2:12" s="1" customFormat="1" ht="14.45" customHeight="1">
      <c r="B79" s="40"/>
      <c r="C79" s="64" t="s">
        <v>93</v>
      </c>
      <c r="D79" s="62"/>
      <c r="E79" s="62"/>
      <c r="F79" s="62"/>
      <c r="G79" s="62"/>
      <c r="H79" s="62"/>
      <c r="I79" s="162"/>
      <c r="J79" s="62"/>
      <c r="K79" s="62"/>
      <c r="L79" s="60"/>
    </row>
    <row r="80" spans="2:12" s="1" customFormat="1" ht="17.25" customHeight="1">
      <c r="B80" s="40"/>
      <c r="C80" s="62"/>
      <c r="D80" s="62"/>
      <c r="E80" s="335" t="str">
        <f>E9</f>
        <v>17_037_0100 - Stavební část</v>
      </c>
      <c r="F80" s="370"/>
      <c r="G80" s="370"/>
      <c r="H80" s="370"/>
      <c r="I80" s="162"/>
      <c r="J80" s="62"/>
      <c r="K80" s="62"/>
      <c r="L80" s="60"/>
    </row>
    <row r="81" spans="2:65" s="1" customFormat="1" ht="6.95" customHeight="1">
      <c r="B81" s="40"/>
      <c r="C81" s="62"/>
      <c r="D81" s="62"/>
      <c r="E81" s="62"/>
      <c r="F81" s="62"/>
      <c r="G81" s="62"/>
      <c r="H81" s="62"/>
      <c r="I81" s="162"/>
      <c r="J81" s="62"/>
      <c r="K81" s="62"/>
      <c r="L81" s="60"/>
    </row>
    <row r="82" spans="2:65" s="1" customFormat="1" ht="18" customHeight="1">
      <c r="B82" s="40"/>
      <c r="C82" s="64" t="s">
        <v>25</v>
      </c>
      <c r="D82" s="62"/>
      <c r="E82" s="62"/>
      <c r="F82" s="163" t="str">
        <f>F12</f>
        <v>Letná 255 a 256, Mimoň</v>
      </c>
      <c r="G82" s="62"/>
      <c r="H82" s="62"/>
      <c r="I82" s="164" t="s">
        <v>27</v>
      </c>
      <c r="J82" s="72" t="str">
        <f>IF(J12="","",J12)</f>
        <v>1. 6. 2018</v>
      </c>
      <c r="K82" s="62"/>
      <c r="L82" s="60"/>
    </row>
    <row r="83" spans="2:65" s="1" customFormat="1" ht="6.95" customHeight="1">
      <c r="B83" s="40"/>
      <c r="C83" s="62"/>
      <c r="D83" s="62"/>
      <c r="E83" s="62"/>
      <c r="F83" s="62"/>
      <c r="G83" s="62"/>
      <c r="H83" s="62"/>
      <c r="I83" s="162"/>
      <c r="J83" s="62"/>
      <c r="K83" s="62"/>
      <c r="L83" s="60"/>
    </row>
    <row r="84" spans="2:65" s="1" customFormat="1" ht="15">
      <c r="B84" s="40"/>
      <c r="C84" s="64" t="s">
        <v>31</v>
      </c>
      <c r="D84" s="62"/>
      <c r="E84" s="62"/>
      <c r="F84" s="163" t="str">
        <f>E15</f>
        <v>Město Mimoň</v>
      </c>
      <c r="G84" s="62"/>
      <c r="H84" s="62"/>
      <c r="I84" s="164" t="s">
        <v>37</v>
      </c>
      <c r="J84" s="163" t="str">
        <f>E21</f>
        <v>Jiří Schneider</v>
      </c>
      <c r="K84" s="62"/>
      <c r="L84" s="60"/>
    </row>
    <row r="85" spans="2:65" s="1" customFormat="1" ht="14.45" customHeight="1">
      <c r="B85" s="40"/>
      <c r="C85" s="64" t="s">
        <v>35</v>
      </c>
      <c r="D85" s="62"/>
      <c r="E85" s="62"/>
      <c r="F85" s="163" t="str">
        <f>IF(E18="","",E18)</f>
        <v/>
      </c>
      <c r="G85" s="62"/>
      <c r="H85" s="62"/>
      <c r="I85" s="162"/>
      <c r="J85" s="62"/>
      <c r="K85" s="62"/>
      <c r="L85" s="60"/>
    </row>
    <row r="86" spans="2:65" s="1" customFormat="1" ht="10.35" customHeight="1">
      <c r="B86" s="40"/>
      <c r="C86" s="62"/>
      <c r="D86" s="62"/>
      <c r="E86" s="62"/>
      <c r="F86" s="62"/>
      <c r="G86" s="62"/>
      <c r="H86" s="62"/>
      <c r="I86" s="162"/>
      <c r="J86" s="62"/>
      <c r="K86" s="62"/>
      <c r="L86" s="60"/>
    </row>
    <row r="87" spans="2:65" s="9" customFormat="1" ht="29.25" customHeight="1">
      <c r="B87" s="165"/>
      <c r="C87" s="166" t="s">
        <v>113</v>
      </c>
      <c r="D87" s="167" t="s">
        <v>60</v>
      </c>
      <c r="E87" s="167" t="s">
        <v>56</v>
      </c>
      <c r="F87" s="167" t="s">
        <v>114</v>
      </c>
      <c r="G87" s="167" t="s">
        <v>115</v>
      </c>
      <c r="H87" s="167" t="s">
        <v>116</v>
      </c>
      <c r="I87" s="168" t="s">
        <v>117</v>
      </c>
      <c r="J87" s="167" t="s">
        <v>97</v>
      </c>
      <c r="K87" s="169" t="s">
        <v>118</v>
      </c>
      <c r="L87" s="170"/>
      <c r="M87" s="80" t="s">
        <v>119</v>
      </c>
      <c r="N87" s="81" t="s">
        <v>45</v>
      </c>
      <c r="O87" s="81" t="s">
        <v>120</v>
      </c>
      <c r="P87" s="81" t="s">
        <v>121</v>
      </c>
      <c r="Q87" s="81" t="s">
        <v>122</v>
      </c>
      <c r="R87" s="81" t="s">
        <v>123</v>
      </c>
      <c r="S87" s="81" t="s">
        <v>124</v>
      </c>
      <c r="T87" s="82" t="s">
        <v>125</v>
      </c>
    </row>
    <row r="88" spans="2:65" s="1" customFormat="1" ht="29.25" customHeight="1">
      <c r="B88" s="40"/>
      <c r="C88" s="86" t="s">
        <v>98</v>
      </c>
      <c r="D88" s="62"/>
      <c r="E88" s="62"/>
      <c r="F88" s="62"/>
      <c r="G88" s="62"/>
      <c r="H88" s="62"/>
      <c r="I88" s="162"/>
      <c r="J88" s="171">
        <f>BK88</f>
        <v>0</v>
      </c>
      <c r="K88" s="62"/>
      <c r="L88" s="60"/>
      <c r="M88" s="83"/>
      <c r="N88" s="84"/>
      <c r="O88" s="84"/>
      <c r="P88" s="172">
        <f>P89+P114</f>
        <v>0</v>
      </c>
      <c r="Q88" s="84"/>
      <c r="R88" s="172">
        <f>R89+R114</f>
        <v>13.123405419999999</v>
      </c>
      <c r="S88" s="84"/>
      <c r="T88" s="173">
        <f>T89+T114</f>
        <v>3.2010718999999996</v>
      </c>
      <c r="AT88" s="23" t="s">
        <v>74</v>
      </c>
      <c r="AU88" s="23" t="s">
        <v>99</v>
      </c>
      <c r="BK88" s="174">
        <f>BK89+BK114</f>
        <v>0</v>
      </c>
    </row>
    <row r="89" spans="2:65" s="10" customFormat="1" ht="37.35" customHeight="1">
      <c r="B89" s="175"/>
      <c r="C89" s="176"/>
      <c r="D89" s="177" t="s">
        <v>74</v>
      </c>
      <c r="E89" s="178" t="s">
        <v>126</v>
      </c>
      <c r="F89" s="178" t="s">
        <v>127</v>
      </c>
      <c r="G89" s="176"/>
      <c r="H89" s="176"/>
      <c r="I89" s="179"/>
      <c r="J89" s="180">
        <f>BK89</f>
        <v>0</v>
      </c>
      <c r="K89" s="176"/>
      <c r="L89" s="181"/>
      <c r="M89" s="182"/>
      <c r="N89" s="183"/>
      <c r="O89" s="183"/>
      <c r="P89" s="184">
        <f>P90+P106</f>
        <v>0</v>
      </c>
      <c r="Q89" s="183"/>
      <c r="R89" s="184">
        <f>R90+R106</f>
        <v>0</v>
      </c>
      <c r="S89" s="183"/>
      <c r="T89" s="185">
        <f>T90+T106</f>
        <v>0</v>
      </c>
      <c r="AR89" s="186" t="s">
        <v>24</v>
      </c>
      <c r="AT89" s="187" t="s">
        <v>74</v>
      </c>
      <c r="AU89" s="187" t="s">
        <v>75</v>
      </c>
      <c r="AY89" s="186" t="s">
        <v>128</v>
      </c>
      <c r="BK89" s="188">
        <f>BK90+BK106</f>
        <v>0</v>
      </c>
    </row>
    <row r="90" spans="2:65" s="10" customFormat="1" ht="19.899999999999999" customHeight="1">
      <c r="B90" s="175"/>
      <c r="C90" s="176"/>
      <c r="D90" s="177" t="s">
        <v>74</v>
      </c>
      <c r="E90" s="189" t="s">
        <v>129</v>
      </c>
      <c r="F90" s="189" t="s">
        <v>130</v>
      </c>
      <c r="G90" s="176"/>
      <c r="H90" s="176"/>
      <c r="I90" s="179"/>
      <c r="J90" s="190">
        <f>BK90</f>
        <v>0</v>
      </c>
      <c r="K90" s="176"/>
      <c r="L90" s="181"/>
      <c r="M90" s="182"/>
      <c r="N90" s="183"/>
      <c r="O90" s="183"/>
      <c r="P90" s="184">
        <f>SUM(P91:P105)</f>
        <v>0</v>
      </c>
      <c r="Q90" s="183"/>
      <c r="R90" s="184">
        <f>SUM(R91:R105)</f>
        <v>0</v>
      </c>
      <c r="S90" s="183"/>
      <c r="T90" s="185">
        <f>SUM(T91:T105)</f>
        <v>0</v>
      </c>
      <c r="AR90" s="186" t="s">
        <v>24</v>
      </c>
      <c r="AT90" s="187" t="s">
        <v>74</v>
      </c>
      <c r="AU90" s="187" t="s">
        <v>24</v>
      </c>
      <c r="AY90" s="186" t="s">
        <v>128</v>
      </c>
      <c r="BK90" s="188">
        <f>SUM(BK91:BK105)</f>
        <v>0</v>
      </c>
    </row>
    <row r="91" spans="2:65" s="1" customFormat="1" ht="16.5" customHeight="1">
      <c r="B91" s="40"/>
      <c r="C91" s="191" t="s">
        <v>24</v>
      </c>
      <c r="D91" s="191" t="s">
        <v>131</v>
      </c>
      <c r="E91" s="192" t="s">
        <v>132</v>
      </c>
      <c r="F91" s="193" t="s">
        <v>133</v>
      </c>
      <c r="G91" s="194" t="s">
        <v>134</v>
      </c>
      <c r="H91" s="195">
        <v>101.92</v>
      </c>
      <c r="I91" s="196"/>
      <c r="J91" s="197">
        <f>ROUND(I91*H91,2)</f>
        <v>0</v>
      </c>
      <c r="K91" s="193" t="s">
        <v>135</v>
      </c>
      <c r="L91" s="60"/>
      <c r="M91" s="198" t="s">
        <v>22</v>
      </c>
      <c r="N91" s="199" t="s">
        <v>47</v>
      </c>
      <c r="O91" s="41"/>
      <c r="P91" s="200">
        <f>O91*H91</f>
        <v>0</v>
      </c>
      <c r="Q91" s="200">
        <v>0</v>
      </c>
      <c r="R91" s="200">
        <f>Q91*H91</f>
        <v>0</v>
      </c>
      <c r="S91" s="200">
        <v>0</v>
      </c>
      <c r="T91" s="201">
        <f>S91*H91</f>
        <v>0</v>
      </c>
      <c r="AR91" s="23" t="s">
        <v>136</v>
      </c>
      <c r="AT91" s="23" t="s">
        <v>131</v>
      </c>
      <c r="AU91" s="23" t="s">
        <v>137</v>
      </c>
      <c r="AY91" s="23" t="s">
        <v>128</v>
      </c>
      <c r="BE91" s="202">
        <f>IF(N91="základní",J91,0)</f>
        <v>0</v>
      </c>
      <c r="BF91" s="202">
        <f>IF(N91="snížená",J91,0)</f>
        <v>0</v>
      </c>
      <c r="BG91" s="202">
        <f>IF(N91="zákl. přenesená",J91,0)</f>
        <v>0</v>
      </c>
      <c r="BH91" s="202">
        <f>IF(N91="sníž. přenesená",J91,0)</f>
        <v>0</v>
      </c>
      <c r="BI91" s="202">
        <f>IF(N91="nulová",J91,0)</f>
        <v>0</v>
      </c>
      <c r="BJ91" s="23" t="s">
        <v>137</v>
      </c>
      <c r="BK91" s="202">
        <f>ROUND(I91*H91,2)</f>
        <v>0</v>
      </c>
      <c r="BL91" s="23" t="s">
        <v>136</v>
      </c>
      <c r="BM91" s="23" t="s">
        <v>138</v>
      </c>
    </row>
    <row r="92" spans="2:65" s="11" customFormat="1">
      <c r="B92" s="203"/>
      <c r="C92" s="204"/>
      <c r="D92" s="205" t="s">
        <v>139</v>
      </c>
      <c r="E92" s="206" t="s">
        <v>22</v>
      </c>
      <c r="F92" s="207" t="s">
        <v>140</v>
      </c>
      <c r="G92" s="204"/>
      <c r="H92" s="206" t="s">
        <v>22</v>
      </c>
      <c r="I92" s="208"/>
      <c r="J92" s="204"/>
      <c r="K92" s="204"/>
      <c r="L92" s="209"/>
      <c r="M92" s="210"/>
      <c r="N92" s="211"/>
      <c r="O92" s="211"/>
      <c r="P92" s="211"/>
      <c r="Q92" s="211"/>
      <c r="R92" s="211"/>
      <c r="S92" s="211"/>
      <c r="T92" s="212"/>
      <c r="AT92" s="213" t="s">
        <v>139</v>
      </c>
      <c r="AU92" s="213" t="s">
        <v>137</v>
      </c>
      <c r="AV92" s="11" t="s">
        <v>24</v>
      </c>
      <c r="AW92" s="11" t="s">
        <v>39</v>
      </c>
      <c r="AX92" s="11" t="s">
        <v>75</v>
      </c>
      <c r="AY92" s="213" t="s">
        <v>128</v>
      </c>
    </row>
    <row r="93" spans="2:65" s="12" customFormat="1">
      <c r="B93" s="214"/>
      <c r="C93" s="215"/>
      <c r="D93" s="205" t="s">
        <v>139</v>
      </c>
      <c r="E93" s="216" t="s">
        <v>22</v>
      </c>
      <c r="F93" s="217" t="s">
        <v>141</v>
      </c>
      <c r="G93" s="215"/>
      <c r="H93" s="218">
        <v>101.92</v>
      </c>
      <c r="I93" s="219"/>
      <c r="J93" s="215"/>
      <c r="K93" s="215"/>
      <c r="L93" s="220"/>
      <c r="M93" s="221"/>
      <c r="N93" s="222"/>
      <c r="O93" s="222"/>
      <c r="P93" s="222"/>
      <c r="Q93" s="222"/>
      <c r="R93" s="222"/>
      <c r="S93" s="222"/>
      <c r="T93" s="223"/>
      <c r="AT93" s="224" t="s">
        <v>139</v>
      </c>
      <c r="AU93" s="224" t="s">
        <v>137</v>
      </c>
      <c r="AV93" s="12" t="s">
        <v>137</v>
      </c>
      <c r="AW93" s="12" t="s">
        <v>39</v>
      </c>
      <c r="AX93" s="12" t="s">
        <v>24</v>
      </c>
      <c r="AY93" s="224" t="s">
        <v>128</v>
      </c>
    </row>
    <row r="94" spans="2:65" s="1" customFormat="1" ht="38.25" customHeight="1">
      <c r="B94" s="40"/>
      <c r="C94" s="191" t="s">
        <v>137</v>
      </c>
      <c r="D94" s="191" t="s">
        <v>131</v>
      </c>
      <c r="E94" s="192" t="s">
        <v>142</v>
      </c>
      <c r="F94" s="193" t="s">
        <v>143</v>
      </c>
      <c r="G94" s="194" t="s">
        <v>144</v>
      </c>
      <c r="H94" s="195">
        <v>1186.17</v>
      </c>
      <c r="I94" s="196"/>
      <c r="J94" s="197">
        <f>ROUND(I94*H94,2)</f>
        <v>0</v>
      </c>
      <c r="K94" s="193" t="s">
        <v>145</v>
      </c>
      <c r="L94" s="60"/>
      <c r="M94" s="198" t="s">
        <v>22</v>
      </c>
      <c r="N94" s="199" t="s">
        <v>47</v>
      </c>
      <c r="O94" s="41"/>
      <c r="P94" s="200">
        <f>O94*H94</f>
        <v>0</v>
      </c>
      <c r="Q94" s="200">
        <v>0</v>
      </c>
      <c r="R94" s="200">
        <f>Q94*H94</f>
        <v>0</v>
      </c>
      <c r="S94" s="200">
        <v>0</v>
      </c>
      <c r="T94" s="201">
        <f>S94*H94</f>
        <v>0</v>
      </c>
      <c r="AR94" s="23" t="s">
        <v>136</v>
      </c>
      <c r="AT94" s="23" t="s">
        <v>131</v>
      </c>
      <c r="AU94" s="23" t="s">
        <v>137</v>
      </c>
      <c r="AY94" s="23" t="s">
        <v>128</v>
      </c>
      <c r="BE94" s="202">
        <f>IF(N94="základní",J94,0)</f>
        <v>0</v>
      </c>
      <c r="BF94" s="202">
        <f>IF(N94="snížená",J94,0)</f>
        <v>0</v>
      </c>
      <c r="BG94" s="202">
        <f>IF(N94="zákl. přenesená",J94,0)</f>
        <v>0</v>
      </c>
      <c r="BH94" s="202">
        <f>IF(N94="sníž. přenesená",J94,0)</f>
        <v>0</v>
      </c>
      <c r="BI94" s="202">
        <f>IF(N94="nulová",J94,0)</f>
        <v>0</v>
      </c>
      <c r="BJ94" s="23" t="s">
        <v>137</v>
      </c>
      <c r="BK94" s="202">
        <f>ROUND(I94*H94,2)</f>
        <v>0</v>
      </c>
      <c r="BL94" s="23" t="s">
        <v>136</v>
      </c>
      <c r="BM94" s="23" t="s">
        <v>146</v>
      </c>
    </row>
    <row r="95" spans="2:65" s="12" customFormat="1">
      <c r="B95" s="214"/>
      <c r="C95" s="215"/>
      <c r="D95" s="205" t="s">
        <v>139</v>
      </c>
      <c r="E95" s="216" t="s">
        <v>22</v>
      </c>
      <c r="F95" s="217" t="s">
        <v>147</v>
      </c>
      <c r="G95" s="215"/>
      <c r="H95" s="218">
        <v>1186.17</v>
      </c>
      <c r="I95" s="219"/>
      <c r="J95" s="215"/>
      <c r="K95" s="215"/>
      <c r="L95" s="220"/>
      <c r="M95" s="221"/>
      <c r="N95" s="222"/>
      <c r="O95" s="222"/>
      <c r="P95" s="222"/>
      <c r="Q95" s="222"/>
      <c r="R95" s="222"/>
      <c r="S95" s="222"/>
      <c r="T95" s="223"/>
      <c r="AT95" s="224" t="s">
        <v>139</v>
      </c>
      <c r="AU95" s="224" t="s">
        <v>137</v>
      </c>
      <c r="AV95" s="12" t="s">
        <v>137</v>
      </c>
      <c r="AW95" s="12" t="s">
        <v>39</v>
      </c>
      <c r="AX95" s="12" t="s">
        <v>24</v>
      </c>
      <c r="AY95" s="224" t="s">
        <v>128</v>
      </c>
    </row>
    <row r="96" spans="2:65" s="1" customFormat="1" ht="38.25" customHeight="1">
      <c r="B96" s="40"/>
      <c r="C96" s="191" t="s">
        <v>148</v>
      </c>
      <c r="D96" s="191" t="s">
        <v>131</v>
      </c>
      <c r="E96" s="192" t="s">
        <v>149</v>
      </c>
      <c r="F96" s="193" t="s">
        <v>150</v>
      </c>
      <c r="G96" s="194" t="s">
        <v>144</v>
      </c>
      <c r="H96" s="195">
        <v>17792.55</v>
      </c>
      <c r="I96" s="196"/>
      <c r="J96" s="197">
        <f>ROUND(I96*H96,2)</f>
        <v>0</v>
      </c>
      <c r="K96" s="193" t="s">
        <v>145</v>
      </c>
      <c r="L96" s="60"/>
      <c r="M96" s="198" t="s">
        <v>22</v>
      </c>
      <c r="N96" s="199" t="s">
        <v>47</v>
      </c>
      <c r="O96" s="41"/>
      <c r="P96" s="200">
        <f>O96*H96</f>
        <v>0</v>
      </c>
      <c r="Q96" s="200">
        <v>0</v>
      </c>
      <c r="R96" s="200">
        <f>Q96*H96</f>
        <v>0</v>
      </c>
      <c r="S96" s="200">
        <v>0</v>
      </c>
      <c r="T96" s="201">
        <f>S96*H96</f>
        <v>0</v>
      </c>
      <c r="AR96" s="23" t="s">
        <v>136</v>
      </c>
      <c r="AT96" s="23" t="s">
        <v>131</v>
      </c>
      <c r="AU96" s="23" t="s">
        <v>137</v>
      </c>
      <c r="AY96" s="23" t="s">
        <v>128</v>
      </c>
      <c r="BE96" s="202">
        <f>IF(N96="základní",J96,0)</f>
        <v>0</v>
      </c>
      <c r="BF96" s="202">
        <f>IF(N96="snížená",J96,0)</f>
        <v>0</v>
      </c>
      <c r="BG96" s="202">
        <f>IF(N96="zákl. přenesená",J96,0)</f>
        <v>0</v>
      </c>
      <c r="BH96" s="202">
        <f>IF(N96="sníž. přenesená",J96,0)</f>
        <v>0</v>
      </c>
      <c r="BI96" s="202">
        <f>IF(N96="nulová",J96,0)</f>
        <v>0</v>
      </c>
      <c r="BJ96" s="23" t="s">
        <v>137</v>
      </c>
      <c r="BK96" s="202">
        <f>ROUND(I96*H96,2)</f>
        <v>0</v>
      </c>
      <c r="BL96" s="23" t="s">
        <v>136</v>
      </c>
      <c r="BM96" s="23" t="s">
        <v>151</v>
      </c>
    </row>
    <row r="97" spans="2:65" s="11" customFormat="1">
      <c r="B97" s="203"/>
      <c r="C97" s="204"/>
      <c r="D97" s="205" t="s">
        <v>139</v>
      </c>
      <c r="E97" s="206" t="s">
        <v>22</v>
      </c>
      <c r="F97" s="207" t="s">
        <v>152</v>
      </c>
      <c r="G97" s="204"/>
      <c r="H97" s="206" t="s">
        <v>22</v>
      </c>
      <c r="I97" s="208"/>
      <c r="J97" s="204"/>
      <c r="K97" s="204"/>
      <c r="L97" s="209"/>
      <c r="M97" s="210"/>
      <c r="N97" s="211"/>
      <c r="O97" s="211"/>
      <c r="P97" s="211"/>
      <c r="Q97" s="211"/>
      <c r="R97" s="211"/>
      <c r="S97" s="211"/>
      <c r="T97" s="212"/>
      <c r="AT97" s="213" t="s">
        <v>139</v>
      </c>
      <c r="AU97" s="213" t="s">
        <v>137</v>
      </c>
      <c r="AV97" s="11" t="s">
        <v>24</v>
      </c>
      <c r="AW97" s="11" t="s">
        <v>39</v>
      </c>
      <c r="AX97" s="11" t="s">
        <v>75</v>
      </c>
      <c r="AY97" s="213" t="s">
        <v>128</v>
      </c>
    </row>
    <row r="98" spans="2:65" s="12" customFormat="1">
      <c r="B98" s="214"/>
      <c r="C98" s="215"/>
      <c r="D98" s="205" t="s">
        <v>139</v>
      </c>
      <c r="E98" s="216" t="s">
        <v>22</v>
      </c>
      <c r="F98" s="217" t="s">
        <v>153</v>
      </c>
      <c r="G98" s="215"/>
      <c r="H98" s="218">
        <v>17792.55</v>
      </c>
      <c r="I98" s="219"/>
      <c r="J98" s="215"/>
      <c r="K98" s="215"/>
      <c r="L98" s="220"/>
      <c r="M98" s="221"/>
      <c r="N98" s="222"/>
      <c r="O98" s="222"/>
      <c r="P98" s="222"/>
      <c r="Q98" s="222"/>
      <c r="R98" s="222"/>
      <c r="S98" s="222"/>
      <c r="T98" s="223"/>
      <c r="AT98" s="224" t="s">
        <v>139</v>
      </c>
      <c r="AU98" s="224" t="s">
        <v>137</v>
      </c>
      <c r="AV98" s="12" t="s">
        <v>137</v>
      </c>
      <c r="AW98" s="12" t="s">
        <v>39</v>
      </c>
      <c r="AX98" s="12" t="s">
        <v>24</v>
      </c>
      <c r="AY98" s="224" t="s">
        <v>128</v>
      </c>
    </row>
    <row r="99" spans="2:65" s="1" customFormat="1" ht="38.25" customHeight="1">
      <c r="B99" s="40"/>
      <c r="C99" s="191" t="s">
        <v>136</v>
      </c>
      <c r="D99" s="191" t="s">
        <v>131</v>
      </c>
      <c r="E99" s="192" t="s">
        <v>154</v>
      </c>
      <c r="F99" s="193" t="s">
        <v>155</v>
      </c>
      <c r="G99" s="194" t="s">
        <v>144</v>
      </c>
      <c r="H99" s="195">
        <v>1186.17</v>
      </c>
      <c r="I99" s="196"/>
      <c r="J99" s="197">
        <f>ROUND(I99*H99,2)</f>
        <v>0</v>
      </c>
      <c r="K99" s="193" t="s">
        <v>145</v>
      </c>
      <c r="L99" s="60"/>
      <c r="M99" s="198" t="s">
        <v>22</v>
      </c>
      <c r="N99" s="199" t="s">
        <v>47</v>
      </c>
      <c r="O99" s="41"/>
      <c r="P99" s="200">
        <f>O99*H99</f>
        <v>0</v>
      </c>
      <c r="Q99" s="200">
        <v>0</v>
      </c>
      <c r="R99" s="200">
        <f>Q99*H99</f>
        <v>0</v>
      </c>
      <c r="S99" s="200">
        <v>0</v>
      </c>
      <c r="T99" s="201">
        <f>S99*H99</f>
        <v>0</v>
      </c>
      <c r="AR99" s="23" t="s">
        <v>136</v>
      </c>
      <c r="AT99" s="23" t="s">
        <v>131</v>
      </c>
      <c r="AU99" s="23" t="s">
        <v>137</v>
      </c>
      <c r="AY99" s="23" t="s">
        <v>128</v>
      </c>
      <c r="BE99" s="202">
        <f>IF(N99="základní",J99,0)</f>
        <v>0</v>
      </c>
      <c r="BF99" s="202">
        <f>IF(N99="snížená",J99,0)</f>
        <v>0</v>
      </c>
      <c r="BG99" s="202">
        <f>IF(N99="zákl. přenesená",J99,0)</f>
        <v>0</v>
      </c>
      <c r="BH99" s="202">
        <f>IF(N99="sníž. přenesená",J99,0)</f>
        <v>0</v>
      </c>
      <c r="BI99" s="202">
        <f>IF(N99="nulová",J99,0)</f>
        <v>0</v>
      </c>
      <c r="BJ99" s="23" t="s">
        <v>137</v>
      </c>
      <c r="BK99" s="202">
        <f>ROUND(I99*H99,2)</f>
        <v>0</v>
      </c>
      <c r="BL99" s="23" t="s">
        <v>136</v>
      </c>
      <c r="BM99" s="23" t="s">
        <v>156</v>
      </c>
    </row>
    <row r="100" spans="2:65" s="1" customFormat="1" ht="25.5" customHeight="1">
      <c r="B100" s="40"/>
      <c r="C100" s="191" t="s">
        <v>157</v>
      </c>
      <c r="D100" s="191" t="s">
        <v>131</v>
      </c>
      <c r="E100" s="192" t="s">
        <v>158</v>
      </c>
      <c r="F100" s="193" t="s">
        <v>159</v>
      </c>
      <c r="G100" s="194" t="s">
        <v>144</v>
      </c>
      <c r="H100" s="195">
        <v>100</v>
      </c>
      <c r="I100" s="196"/>
      <c r="J100" s="197">
        <f>ROUND(I100*H100,2)</f>
        <v>0</v>
      </c>
      <c r="K100" s="193" t="s">
        <v>145</v>
      </c>
      <c r="L100" s="60"/>
      <c r="M100" s="198" t="s">
        <v>22</v>
      </c>
      <c r="N100" s="199" t="s">
        <v>47</v>
      </c>
      <c r="O100" s="41"/>
      <c r="P100" s="200">
        <f>O100*H100</f>
        <v>0</v>
      </c>
      <c r="Q100" s="200">
        <v>0</v>
      </c>
      <c r="R100" s="200">
        <f>Q100*H100</f>
        <v>0</v>
      </c>
      <c r="S100" s="200">
        <v>0</v>
      </c>
      <c r="T100" s="201">
        <f>S100*H100</f>
        <v>0</v>
      </c>
      <c r="AR100" s="23" t="s">
        <v>136</v>
      </c>
      <c r="AT100" s="23" t="s">
        <v>131</v>
      </c>
      <c r="AU100" s="23" t="s">
        <v>137</v>
      </c>
      <c r="AY100" s="23" t="s">
        <v>128</v>
      </c>
      <c r="BE100" s="202">
        <f>IF(N100="základní",J100,0)</f>
        <v>0</v>
      </c>
      <c r="BF100" s="202">
        <f>IF(N100="snížená",J100,0)</f>
        <v>0</v>
      </c>
      <c r="BG100" s="202">
        <f>IF(N100="zákl. přenesená",J100,0)</f>
        <v>0</v>
      </c>
      <c r="BH100" s="202">
        <f>IF(N100="sníž. přenesená",J100,0)</f>
        <v>0</v>
      </c>
      <c r="BI100" s="202">
        <f>IF(N100="nulová",J100,0)</f>
        <v>0</v>
      </c>
      <c r="BJ100" s="23" t="s">
        <v>137</v>
      </c>
      <c r="BK100" s="202">
        <f>ROUND(I100*H100,2)</f>
        <v>0</v>
      </c>
      <c r="BL100" s="23" t="s">
        <v>136</v>
      </c>
      <c r="BM100" s="23" t="s">
        <v>160</v>
      </c>
    </row>
    <row r="101" spans="2:65" s="12" customFormat="1">
      <c r="B101" s="214"/>
      <c r="C101" s="215"/>
      <c r="D101" s="205" t="s">
        <v>139</v>
      </c>
      <c r="E101" s="216" t="s">
        <v>22</v>
      </c>
      <c r="F101" s="217" t="s">
        <v>161</v>
      </c>
      <c r="G101" s="215"/>
      <c r="H101" s="218">
        <v>100</v>
      </c>
      <c r="I101" s="219"/>
      <c r="J101" s="215"/>
      <c r="K101" s="215"/>
      <c r="L101" s="220"/>
      <c r="M101" s="221"/>
      <c r="N101" s="222"/>
      <c r="O101" s="222"/>
      <c r="P101" s="222"/>
      <c r="Q101" s="222"/>
      <c r="R101" s="222"/>
      <c r="S101" s="222"/>
      <c r="T101" s="223"/>
      <c r="AT101" s="224" t="s">
        <v>139</v>
      </c>
      <c r="AU101" s="224" t="s">
        <v>137</v>
      </c>
      <c r="AV101" s="12" t="s">
        <v>137</v>
      </c>
      <c r="AW101" s="12" t="s">
        <v>39</v>
      </c>
      <c r="AX101" s="12" t="s">
        <v>24</v>
      </c>
      <c r="AY101" s="224" t="s">
        <v>128</v>
      </c>
    </row>
    <row r="102" spans="2:65" s="1" customFormat="1" ht="25.5" customHeight="1">
      <c r="B102" s="40"/>
      <c r="C102" s="191" t="s">
        <v>162</v>
      </c>
      <c r="D102" s="191" t="s">
        <v>131</v>
      </c>
      <c r="E102" s="192" t="s">
        <v>163</v>
      </c>
      <c r="F102" s="193" t="s">
        <v>164</v>
      </c>
      <c r="G102" s="194" t="s">
        <v>144</v>
      </c>
      <c r="H102" s="195">
        <v>3000</v>
      </c>
      <c r="I102" s="196"/>
      <c r="J102" s="197">
        <f>ROUND(I102*H102,2)</f>
        <v>0</v>
      </c>
      <c r="K102" s="193" t="s">
        <v>145</v>
      </c>
      <c r="L102" s="60"/>
      <c r="M102" s="198" t="s">
        <v>22</v>
      </c>
      <c r="N102" s="199" t="s">
        <v>47</v>
      </c>
      <c r="O102" s="41"/>
      <c r="P102" s="200">
        <f>O102*H102</f>
        <v>0</v>
      </c>
      <c r="Q102" s="200">
        <v>0</v>
      </c>
      <c r="R102" s="200">
        <f>Q102*H102</f>
        <v>0</v>
      </c>
      <c r="S102" s="200">
        <v>0</v>
      </c>
      <c r="T102" s="201">
        <f>S102*H102</f>
        <v>0</v>
      </c>
      <c r="AR102" s="23" t="s">
        <v>136</v>
      </c>
      <c r="AT102" s="23" t="s">
        <v>131</v>
      </c>
      <c r="AU102" s="23" t="s">
        <v>137</v>
      </c>
      <c r="AY102" s="23" t="s">
        <v>128</v>
      </c>
      <c r="BE102" s="202">
        <f>IF(N102="základní",J102,0)</f>
        <v>0</v>
      </c>
      <c r="BF102" s="202">
        <f>IF(N102="snížená",J102,0)</f>
        <v>0</v>
      </c>
      <c r="BG102" s="202">
        <f>IF(N102="zákl. přenesená",J102,0)</f>
        <v>0</v>
      </c>
      <c r="BH102" s="202">
        <f>IF(N102="sníž. přenesená",J102,0)</f>
        <v>0</v>
      </c>
      <c r="BI102" s="202">
        <f>IF(N102="nulová",J102,0)</f>
        <v>0</v>
      </c>
      <c r="BJ102" s="23" t="s">
        <v>137</v>
      </c>
      <c r="BK102" s="202">
        <f>ROUND(I102*H102,2)</f>
        <v>0</v>
      </c>
      <c r="BL102" s="23" t="s">
        <v>136</v>
      </c>
      <c r="BM102" s="23" t="s">
        <v>165</v>
      </c>
    </row>
    <row r="103" spans="2:65" s="11" customFormat="1">
      <c r="B103" s="203"/>
      <c r="C103" s="204"/>
      <c r="D103" s="205" t="s">
        <v>139</v>
      </c>
      <c r="E103" s="206" t="s">
        <v>22</v>
      </c>
      <c r="F103" s="207" t="s">
        <v>152</v>
      </c>
      <c r="G103" s="204"/>
      <c r="H103" s="206" t="s">
        <v>22</v>
      </c>
      <c r="I103" s="208"/>
      <c r="J103" s="204"/>
      <c r="K103" s="204"/>
      <c r="L103" s="209"/>
      <c r="M103" s="210"/>
      <c r="N103" s="211"/>
      <c r="O103" s="211"/>
      <c r="P103" s="211"/>
      <c r="Q103" s="211"/>
      <c r="R103" s="211"/>
      <c r="S103" s="211"/>
      <c r="T103" s="212"/>
      <c r="AT103" s="213" t="s">
        <v>139</v>
      </c>
      <c r="AU103" s="213" t="s">
        <v>137</v>
      </c>
      <c r="AV103" s="11" t="s">
        <v>24</v>
      </c>
      <c r="AW103" s="11" t="s">
        <v>39</v>
      </c>
      <c r="AX103" s="11" t="s">
        <v>75</v>
      </c>
      <c r="AY103" s="213" t="s">
        <v>128</v>
      </c>
    </row>
    <row r="104" spans="2:65" s="12" customFormat="1">
      <c r="B104" s="214"/>
      <c r="C104" s="215"/>
      <c r="D104" s="205" t="s">
        <v>139</v>
      </c>
      <c r="E104" s="216" t="s">
        <v>22</v>
      </c>
      <c r="F104" s="217" t="s">
        <v>166</v>
      </c>
      <c r="G104" s="215"/>
      <c r="H104" s="218">
        <v>3000</v>
      </c>
      <c r="I104" s="219"/>
      <c r="J104" s="215"/>
      <c r="K104" s="215"/>
      <c r="L104" s="220"/>
      <c r="M104" s="221"/>
      <c r="N104" s="222"/>
      <c r="O104" s="222"/>
      <c r="P104" s="222"/>
      <c r="Q104" s="222"/>
      <c r="R104" s="222"/>
      <c r="S104" s="222"/>
      <c r="T104" s="223"/>
      <c r="AT104" s="224" t="s">
        <v>139</v>
      </c>
      <c r="AU104" s="224" t="s">
        <v>137</v>
      </c>
      <c r="AV104" s="12" t="s">
        <v>137</v>
      </c>
      <c r="AW104" s="12" t="s">
        <v>39</v>
      </c>
      <c r="AX104" s="12" t="s">
        <v>24</v>
      </c>
      <c r="AY104" s="224" t="s">
        <v>128</v>
      </c>
    </row>
    <row r="105" spans="2:65" s="1" customFormat="1" ht="25.5" customHeight="1">
      <c r="B105" s="40"/>
      <c r="C105" s="191" t="s">
        <v>167</v>
      </c>
      <c r="D105" s="191" t="s">
        <v>131</v>
      </c>
      <c r="E105" s="192" t="s">
        <v>168</v>
      </c>
      <c r="F105" s="193" t="s">
        <v>169</v>
      </c>
      <c r="G105" s="194" t="s">
        <v>144</v>
      </c>
      <c r="H105" s="195">
        <v>100</v>
      </c>
      <c r="I105" s="196"/>
      <c r="J105" s="197">
        <f>ROUND(I105*H105,2)</f>
        <v>0</v>
      </c>
      <c r="K105" s="193" t="s">
        <v>145</v>
      </c>
      <c r="L105" s="60"/>
      <c r="M105" s="198" t="s">
        <v>22</v>
      </c>
      <c r="N105" s="199" t="s">
        <v>47</v>
      </c>
      <c r="O105" s="41"/>
      <c r="P105" s="200">
        <f>O105*H105</f>
        <v>0</v>
      </c>
      <c r="Q105" s="200">
        <v>0</v>
      </c>
      <c r="R105" s="200">
        <f>Q105*H105</f>
        <v>0</v>
      </c>
      <c r="S105" s="200">
        <v>0</v>
      </c>
      <c r="T105" s="201">
        <f>S105*H105</f>
        <v>0</v>
      </c>
      <c r="AR105" s="23" t="s">
        <v>136</v>
      </c>
      <c r="AT105" s="23" t="s">
        <v>131</v>
      </c>
      <c r="AU105" s="23" t="s">
        <v>137</v>
      </c>
      <c r="AY105" s="23" t="s">
        <v>128</v>
      </c>
      <c r="BE105" s="202">
        <f>IF(N105="základní",J105,0)</f>
        <v>0</v>
      </c>
      <c r="BF105" s="202">
        <f>IF(N105="snížená",J105,0)</f>
        <v>0</v>
      </c>
      <c r="BG105" s="202">
        <f>IF(N105="zákl. přenesená",J105,0)</f>
        <v>0</v>
      </c>
      <c r="BH105" s="202">
        <f>IF(N105="sníž. přenesená",J105,0)</f>
        <v>0</v>
      </c>
      <c r="BI105" s="202">
        <f>IF(N105="nulová",J105,0)</f>
        <v>0</v>
      </c>
      <c r="BJ105" s="23" t="s">
        <v>137</v>
      </c>
      <c r="BK105" s="202">
        <f>ROUND(I105*H105,2)</f>
        <v>0</v>
      </c>
      <c r="BL105" s="23" t="s">
        <v>136</v>
      </c>
      <c r="BM105" s="23" t="s">
        <v>170</v>
      </c>
    </row>
    <row r="106" spans="2:65" s="10" customFormat="1" ht="29.85" customHeight="1">
      <c r="B106" s="175"/>
      <c r="C106" s="176"/>
      <c r="D106" s="177" t="s">
        <v>74</v>
      </c>
      <c r="E106" s="189" t="s">
        <v>171</v>
      </c>
      <c r="F106" s="189" t="s">
        <v>172</v>
      </c>
      <c r="G106" s="176"/>
      <c r="H106" s="176"/>
      <c r="I106" s="179"/>
      <c r="J106" s="190">
        <f>BK106</f>
        <v>0</v>
      </c>
      <c r="K106" s="176"/>
      <c r="L106" s="181"/>
      <c r="M106" s="182"/>
      <c r="N106" s="183"/>
      <c r="O106" s="183"/>
      <c r="P106" s="184">
        <f>SUM(P107:P113)</f>
        <v>0</v>
      </c>
      <c r="Q106" s="183"/>
      <c r="R106" s="184">
        <f>SUM(R107:R113)</f>
        <v>0</v>
      </c>
      <c r="S106" s="183"/>
      <c r="T106" s="185">
        <f>SUM(T107:T113)</f>
        <v>0</v>
      </c>
      <c r="AR106" s="186" t="s">
        <v>24</v>
      </c>
      <c r="AT106" s="187" t="s">
        <v>74</v>
      </c>
      <c r="AU106" s="187" t="s">
        <v>24</v>
      </c>
      <c r="AY106" s="186" t="s">
        <v>128</v>
      </c>
      <c r="BK106" s="188">
        <f>SUM(BK107:BK113)</f>
        <v>0</v>
      </c>
    </row>
    <row r="107" spans="2:65" s="1" customFormat="1" ht="38.25" customHeight="1">
      <c r="B107" s="40"/>
      <c r="C107" s="191" t="s">
        <v>173</v>
      </c>
      <c r="D107" s="191" t="s">
        <v>131</v>
      </c>
      <c r="E107" s="192" t="s">
        <v>174</v>
      </c>
      <c r="F107" s="193" t="s">
        <v>175</v>
      </c>
      <c r="G107" s="194" t="s">
        <v>176</v>
      </c>
      <c r="H107" s="195">
        <v>3.2010000000000001</v>
      </c>
      <c r="I107" s="196"/>
      <c r="J107" s="197">
        <f>ROUND(I107*H107,2)</f>
        <v>0</v>
      </c>
      <c r="K107" s="193" t="s">
        <v>145</v>
      </c>
      <c r="L107" s="60"/>
      <c r="M107" s="198" t="s">
        <v>22</v>
      </c>
      <c r="N107" s="199" t="s">
        <v>47</v>
      </c>
      <c r="O107" s="41"/>
      <c r="P107" s="200">
        <f>O107*H107</f>
        <v>0</v>
      </c>
      <c r="Q107" s="200">
        <v>0</v>
      </c>
      <c r="R107" s="200">
        <f>Q107*H107</f>
        <v>0</v>
      </c>
      <c r="S107" s="200">
        <v>0</v>
      </c>
      <c r="T107" s="201">
        <f>S107*H107</f>
        <v>0</v>
      </c>
      <c r="AR107" s="23" t="s">
        <v>136</v>
      </c>
      <c r="AT107" s="23" t="s">
        <v>131</v>
      </c>
      <c r="AU107" s="23" t="s">
        <v>137</v>
      </c>
      <c r="AY107" s="23" t="s">
        <v>128</v>
      </c>
      <c r="BE107" s="202">
        <f>IF(N107="základní",J107,0)</f>
        <v>0</v>
      </c>
      <c r="BF107" s="202">
        <f>IF(N107="snížená",J107,0)</f>
        <v>0</v>
      </c>
      <c r="BG107" s="202">
        <f>IF(N107="zákl. přenesená",J107,0)</f>
        <v>0</v>
      </c>
      <c r="BH107" s="202">
        <f>IF(N107="sníž. přenesená",J107,0)</f>
        <v>0</v>
      </c>
      <c r="BI107" s="202">
        <f>IF(N107="nulová",J107,0)</f>
        <v>0</v>
      </c>
      <c r="BJ107" s="23" t="s">
        <v>137</v>
      </c>
      <c r="BK107" s="202">
        <f>ROUND(I107*H107,2)</f>
        <v>0</v>
      </c>
      <c r="BL107" s="23" t="s">
        <v>136</v>
      </c>
      <c r="BM107" s="23" t="s">
        <v>177</v>
      </c>
    </row>
    <row r="108" spans="2:65" s="1" customFormat="1" ht="25.5" customHeight="1">
      <c r="B108" s="40"/>
      <c r="C108" s="191" t="s">
        <v>129</v>
      </c>
      <c r="D108" s="191" t="s">
        <v>131</v>
      </c>
      <c r="E108" s="192" t="s">
        <v>178</v>
      </c>
      <c r="F108" s="193" t="s">
        <v>179</v>
      </c>
      <c r="G108" s="194" t="s">
        <v>176</v>
      </c>
      <c r="H108" s="195">
        <v>3.2010000000000001</v>
      </c>
      <c r="I108" s="196"/>
      <c r="J108" s="197">
        <f>ROUND(I108*H108,2)</f>
        <v>0</v>
      </c>
      <c r="K108" s="193" t="s">
        <v>145</v>
      </c>
      <c r="L108" s="60"/>
      <c r="M108" s="198" t="s">
        <v>22</v>
      </c>
      <c r="N108" s="199" t="s">
        <v>47</v>
      </c>
      <c r="O108" s="41"/>
      <c r="P108" s="200">
        <f>O108*H108</f>
        <v>0</v>
      </c>
      <c r="Q108" s="200">
        <v>0</v>
      </c>
      <c r="R108" s="200">
        <f>Q108*H108</f>
        <v>0</v>
      </c>
      <c r="S108" s="200">
        <v>0</v>
      </c>
      <c r="T108" s="201">
        <f>S108*H108</f>
        <v>0</v>
      </c>
      <c r="AR108" s="23" t="s">
        <v>136</v>
      </c>
      <c r="AT108" s="23" t="s">
        <v>131</v>
      </c>
      <c r="AU108" s="23" t="s">
        <v>137</v>
      </c>
      <c r="AY108" s="23" t="s">
        <v>128</v>
      </c>
      <c r="BE108" s="202">
        <f>IF(N108="základní",J108,0)</f>
        <v>0</v>
      </c>
      <c r="BF108" s="202">
        <f>IF(N108="snížená",J108,0)</f>
        <v>0</v>
      </c>
      <c r="BG108" s="202">
        <f>IF(N108="zákl. přenesená",J108,0)</f>
        <v>0</v>
      </c>
      <c r="BH108" s="202">
        <f>IF(N108="sníž. přenesená",J108,0)</f>
        <v>0</v>
      </c>
      <c r="BI108" s="202">
        <f>IF(N108="nulová",J108,0)</f>
        <v>0</v>
      </c>
      <c r="BJ108" s="23" t="s">
        <v>137</v>
      </c>
      <c r="BK108" s="202">
        <f>ROUND(I108*H108,2)</f>
        <v>0</v>
      </c>
      <c r="BL108" s="23" t="s">
        <v>136</v>
      </c>
      <c r="BM108" s="23" t="s">
        <v>180</v>
      </c>
    </row>
    <row r="109" spans="2:65" s="1" customFormat="1" ht="25.5" customHeight="1">
      <c r="B109" s="40"/>
      <c r="C109" s="191" t="s">
        <v>29</v>
      </c>
      <c r="D109" s="191" t="s">
        <v>131</v>
      </c>
      <c r="E109" s="192" t="s">
        <v>181</v>
      </c>
      <c r="F109" s="193" t="s">
        <v>182</v>
      </c>
      <c r="G109" s="194" t="s">
        <v>176</v>
      </c>
      <c r="H109" s="195">
        <v>60.819000000000003</v>
      </c>
      <c r="I109" s="196"/>
      <c r="J109" s="197">
        <f>ROUND(I109*H109,2)</f>
        <v>0</v>
      </c>
      <c r="K109" s="193" t="s">
        <v>145</v>
      </c>
      <c r="L109" s="60"/>
      <c r="M109" s="198" t="s">
        <v>22</v>
      </c>
      <c r="N109" s="199" t="s">
        <v>47</v>
      </c>
      <c r="O109" s="41"/>
      <c r="P109" s="200">
        <f>O109*H109</f>
        <v>0</v>
      </c>
      <c r="Q109" s="200">
        <v>0</v>
      </c>
      <c r="R109" s="200">
        <f>Q109*H109</f>
        <v>0</v>
      </c>
      <c r="S109" s="200">
        <v>0</v>
      </c>
      <c r="T109" s="201">
        <f>S109*H109</f>
        <v>0</v>
      </c>
      <c r="AR109" s="23" t="s">
        <v>136</v>
      </c>
      <c r="AT109" s="23" t="s">
        <v>131</v>
      </c>
      <c r="AU109" s="23" t="s">
        <v>137</v>
      </c>
      <c r="AY109" s="23" t="s">
        <v>128</v>
      </c>
      <c r="BE109" s="202">
        <f>IF(N109="základní",J109,0)</f>
        <v>0</v>
      </c>
      <c r="BF109" s="202">
        <f>IF(N109="snížená",J109,0)</f>
        <v>0</v>
      </c>
      <c r="BG109" s="202">
        <f>IF(N109="zákl. přenesená",J109,0)</f>
        <v>0</v>
      </c>
      <c r="BH109" s="202">
        <f>IF(N109="sníž. přenesená",J109,0)</f>
        <v>0</v>
      </c>
      <c r="BI109" s="202">
        <f>IF(N109="nulová",J109,0)</f>
        <v>0</v>
      </c>
      <c r="BJ109" s="23" t="s">
        <v>137</v>
      </c>
      <c r="BK109" s="202">
        <f>ROUND(I109*H109,2)</f>
        <v>0</v>
      </c>
      <c r="BL109" s="23" t="s">
        <v>136</v>
      </c>
      <c r="BM109" s="23" t="s">
        <v>183</v>
      </c>
    </row>
    <row r="110" spans="2:65" s="12" customFormat="1">
      <c r="B110" s="214"/>
      <c r="C110" s="215"/>
      <c r="D110" s="205" t="s">
        <v>139</v>
      </c>
      <c r="E110" s="215"/>
      <c r="F110" s="217" t="s">
        <v>184</v>
      </c>
      <c r="G110" s="215"/>
      <c r="H110" s="218">
        <v>60.819000000000003</v>
      </c>
      <c r="I110" s="219"/>
      <c r="J110" s="215"/>
      <c r="K110" s="215"/>
      <c r="L110" s="220"/>
      <c r="M110" s="221"/>
      <c r="N110" s="222"/>
      <c r="O110" s="222"/>
      <c r="P110" s="222"/>
      <c r="Q110" s="222"/>
      <c r="R110" s="222"/>
      <c r="S110" s="222"/>
      <c r="T110" s="223"/>
      <c r="AT110" s="224" t="s">
        <v>139</v>
      </c>
      <c r="AU110" s="224" t="s">
        <v>137</v>
      </c>
      <c r="AV110" s="12" t="s">
        <v>137</v>
      </c>
      <c r="AW110" s="12" t="s">
        <v>6</v>
      </c>
      <c r="AX110" s="12" t="s">
        <v>24</v>
      </c>
      <c r="AY110" s="224" t="s">
        <v>128</v>
      </c>
    </row>
    <row r="111" spans="2:65" s="1" customFormat="1" ht="25.5" customHeight="1">
      <c r="B111" s="40"/>
      <c r="C111" s="191" t="s">
        <v>185</v>
      </c>
      <c r="D111" s="191" t="s">
        <v>131</v>
      </c>
      <c r="E111" s="192" t="s">
        <v>186</v>
      </c>
      <c r="F111" s="193" t="s">
        <v>187</v>
      </c>
      <c r="G111" s="194" t="s">
        <v>176</v>
      </c>
      <c r="H111" s="195">
        <v>0.59099999999999997</v>
      </c>
      <c r="I111" s="196"/>
      <c r="J111" s="197">
        <f>ROUND(I111*H111,2)</f>
        <v>0</v>
      </c>
      <c r="K111" s="193" t="s">
        <v>145</v>
      </c>
      <c r="L111" s="60"/>
      <c r="M111" s="198" t="s">
        <v>22</v>
      </c>
      <c r="N111" s="199" t="s">
        <v>47</v>
      </c>
      <c r="O111" s="41"/>
      <c r="P111" s="200">
        <f>O111*H111</f>
        <v>0</v>
      </c>
      <c r="Q111" s="200">
        <v>0</v>
      </c>
      <c r="R111" s="200">
        <f>Q111*H111</f>
        <v>0</v>
      </c>
      <c r="S111" s="200">
        <v>0</v>
      </c>
      <c r="T111" s="201">
        <f>S111*H111</f>
        <v>0</v>
      </c>
      <c r="AR111" s="23" t="s">
        <v>136</v>
      </c>
      <c r="AT111" s="23" t="s">
        <v>131</v>
      </c>
      <c r="AU111" s="23" t="s">
        <v>137</v>
      </c>
      <c r="AY111" s="23" t="s">
        <v>128</v>
      </c>
      <c r="BE111" s="202">
        <f>IF(N111="základní",J111,0)</f>
        <v>0</v>
      </c>
      <c r="BF111" s="202">
        <f>IF(N111="snížená",J111,0)</f>
        <v>0</v>
      </c>
      <c r="BG111" s="202">
        <f>IF(N111="zákl. přenesená",J111,0)</f>
        <v>0</v>
      </c>
      <c r="BH111" s="202">
        <f>IF(N111="sníž. přenesená",J111,0)</f>
        <v>0</v>
      </c>
      <c r="BI111" s="202">
        <f>IF(N111="nulová",J111,0)</f>
        <v>0</v>
      </c>
      <c r="BJ111" s="23" t="s">
        <v>137</v>
      </c>
      <c r="BK111" s="202">
        <f>ROUND(I111*H111,2)</f>
        <v>0</v>
      </c>
      <c r="BL111" s="23" t="s">
        <v>136</v>
      </c>
      <c r="BM111" s="23" t="s">
        <v>188</v>
      </c>
    </row>
    <row r="112" spans="2:65" s="1" customFormat="1" ht="38.25" customHeight="1">
      <c r="B112" s="40"/>
      <c r="C112" s="191" t="s">
        <v>189</v>
      </c>
      <c r="D112" s="191" t="s">
        <v>131</v>
      </c>
      <c r="E112" s="192" t="s">
        <v>190</v>
      </c>
      <c r="F112" s="193" t="s">
        <v>191</v>
      </c>
      <c r="G112" s="194" t="s">
        <v>176</v>
      </c>
      <c r="H112" s="195">
        <v>2.5920000000000001</v>
      </c>
      <c r="I112" s="196"/>
      <c r="J112" s="197">
        <f>ROUND(I112*H112,2)</f>
        <v>0</v>
      </c>
      <c r="K112" s="193" t="s">
        <v>145</v>
      </c>
      <c r="L112" s="60"/>
      <c r="M112" s="198" t="s">
        <v>22</v>
      </c>
      <c r="N112" s="199" t="s">
        <v>47</v>
      </c>
      <c r="O112" s="41"/>
      <c r="P112" s="200">
        <f>O112*H112</f>
        <v>0</v>
      </c>
      <c r="Q112" s="200">
        <v>0</v>
      </c>
      <c r="R112" s="200">
        <f>Q112*H112</f>
        <v>0</v>
      </c>
      <c r="S112" s="200">
        <v>0</v>
      </c>
      <c r="T112" s="201">
        <f>S112*H112</f>
        <v>0</v>
      </c>
      <c r="AR112" s="23" t="s">
        <v>136</v>
      </c>
      <c r="AT112" s="23" t="s">
        <v>131</v>
      </c>
      <c r="AU112" s="23" t="s">
        <v>137</v>
      </c>
      <c r="AY112" s="23" t="s">
        <v>128</v>
      </c>
      <c r="BE112" s="202">
        <f>IF(N112="základní",J112,0)</f>
        <v>0</v>
      </c>
      <c r="BF112" s="202">
        <f>IF(N112="snížená",J112,0)</f>
        <v>0</v>
      </c>
      <c r="BG112" s="202">
        <f>IF(N112="zákl. přenesená",J112,0)</f>
        <v>0</v>
      </c>
      <c r="BH112" s="202">
        <f>IF(N112="sníž. přenesená",J112,0)</f>
        <v>0</v>
      </c>
      <c r="BI112" s="202">
        <f>IF(N112="nulová",J112,0)</f>
        <v>0</v>
      </c>
      <c r="BJ112" s="23" t="s">
        <v>137</v>
      </c>
      <c r="BK112" s="202">
        <f>ROUND(I112*H112,2)</f>
        <v>0</v>
      </c>
      <c r="BL112" s="23" t="s">
        <v>136</v>
      </c>
      <c r="BM112" s="23" t="s">
        <v>192</v>
      </c>
    </row>
    <row r="113" spans="2:65" s="12" customFormat="1">
      <c r="B113" s="214"/>
      <c r="C113" s="215"/>
      <c r="D113" s="205" t="s">
        <v>139</v>
      </c>
      <c r="E113" s="216" t="s">
        <v>22</v>
      </c>
      <c r="F113" s="217" t="s">
        <v>193</v>
      </c>
      <c r="G113" s="215"/>
      <c r="H113" s="218">
        <v>2.5920000000000001</v>
      </c>
      <c r="I113" s="219"/>
      <c r="J113" s="215"/>
      <c r="K113" s="215"/>
      <c r="L113" s="220"/>
      <c r="M113" s="221"/>
      <c r="N113" s="222"/>
      <c r="O113" s="222"/>
      <c r="P113" s="222"/>
      <c r="Q113" s="222"/>
      <c r="R113" s="222"/>
      <c r="S113" s="222"/>
      <c r="T113" s="223"/>
      <c r="AT113" s="224" t="s">
        <v>139</v>
      </c>
      <c r="AU113" s="224" t="s">
        <v>137</v>
      </c>
      <c r="AV113" s="12" t="s">
        <v>137</v>
      </c>
      <c r="AW113" s="12" t="s">
        <v>39</v>
      </c>
      <c r="AX113" s="12" t="s">
        <v>24</v>
      </c>
      <c r="AY113" s="224" t="s">
        <v>128</v>
      </c>
    </row>
    <row r="114" spans="2:65" s="10" customFormat="1" ht="37.35" customHeight="1">
      <c r="B114" s="175"/>
      <c r="C114" s="176"/>
      <c r="D114" s="177" t="s">
        <v>74</v>
      </c>
      <c r="E114" s="178" t="s">
        <v>194</v>
      </c>
      <c r="F114" s="178" t="s">
        <v>195</v>
      </c>
      <c r="G114" s="176"/>
      <c r="H114" s="176"/>
      <c r="I114" s="179"/>
      <c r="J114" s="180">
        <f>BK114</f>
        <v>0</v>
      </c>
      <c r="K114" s="176"/>
      <c r="L114" s="181"/>
      <c r="M114" s="182"/>
      <c r="N114" s="183"/>
      <c r="O114" s="183"/>
      <c r="P114" s="184">
        <f>P115+P119+P137+P139+P197+P230+P283+P295</f>
        <v>0</v>
      </c>
      <c r="Q114" s="183"/>
      <c r="R114" s="184">
        <f>R115+R119+R137+R139+R197+R230+R283+R295</f>
        <v>13.123405419999999</v>
      </c>
      <c r="S114" s="183"/>
      <c r="T114" s="185">
        <f>T115+T119+T137+T139+T197+T230+T283+T295</f>
        <v>3.2010718999999996</v>
      </c>
      <c r="AR114" s="186" t="s">
        <v>137</v>
      </c>
      <c r="AT114" s="187" t="s">
        <v>74</v>
      </c>
      <c r="AU114" s="187" t="s">
        <v>75</v>
      </c>
      <c r="AY114" s="186" t="s">
        <v>128</v>
      </c>
      <c r="BK114" s="188">
        <f>BK115+BK119+BK137+BK139+BK197+BK230+BK283+BK295</f>
        <v>0</v>
      </c>
    </row>
    <row r="115" spans="2:65" s="10" customFormat="1" ht="19.899999999999999" customHeight="1">
      <c r="B115" s="175"/>
      <c r="C115" s="176"/>
      <c r="D115" s="177" t="s">
        <v>74</v>
      </c>
      <c r="E115" s="189" t="s">
        <v>196</v>
      </c>
      <c r="F115" s="189" t="s">
        <v>197</v>
      </c>
      <c r="G115" s="176"/>
      <c r="H115" s="176"/>
      <c r="I115" s="179"/>
      <c r="J115" s="190">
        <f>BK115</f>
        <v>0</v>
      </c>
      <c r="K115" s="176"/>
      <c r="L115" s="181"/>
      <c r="M115" s="182"/>
      <c r="N115" s="183"/>
      <c r="O115" s="183"/>
      <c r="P115" s="184">
        <f>SUM(P116:P118)</f>
        <v>0</v>
      </c>
      <c r="Q115" s="183"/>
      <c r="R115" s="184">
        <f>SUM(R116:R118)</f>
        <v>0</v>
      </c>
      <c r="S115" s="183"/>
      <c r="T115" s="185">
        <f>SUM(T116:T118)</f>
        <v>0.22864799999999999</v>
      </c>
      <c r="AR115" s="186" t="s">
        <v>137</v>
      </c>
      <c r="AT115" s="187" t="s">
        <v>74</v>
      </c>
      <c r="AU115" s="187" t="s">
        <v>24</v>
      </c>
      <c r="AY115" s="186" t="s">
        <v>128</v>
      </c>
      <c r="BK115" s="188">
        <f>SUM(BK116:BK118)</f>
        <v>0</v>
      </c>
    </row>
    <row r="116" spans="2:65" s="1" customFormat="1" ht="16.5" customHeight="1">
      <c r="B116" s="40"/>
      <c r="C116" s="191" t="s">
        <v>198</v>
      </c>
      <c r="D116" s="191" t="s">
        <v>131</v>
      </c>
      <c r="E116" s="192" t="s">
        <v>199</v>
      </c>
      <c r="F116" s="193" t="s">
        <v>200</v>
      </c>
      <c r="G116" s="194" t="s">
        <v>144</v>
      </c>
      <c r="H116" s="195">
        <v>38.107999999999997</v>
      </c>
      <c r="I116" s="196"/>
      <c r="J116" s="197">
        <f>ROUND(I116*H116,2)</f>
        <v>0</v>
      </c>
      <c r="K116" s="193" t="s">
        <v>145</v>
      </c>
      <c r="L116" s="60"/>
      <c r="M116" s="198" t="s">
        <v>22</v>
      </c>
      <c r="N116" s="199" t="s">
        <v>47</v>
      </c>
      <c r="O116" s="41"/>
      <c r="P116" s="200">
        <f>O116*H116</f>
        <v>0</v>
      </c>
      <c r="Q116" s="200">
        <v>0</v>
      </c>
      <c r="R116" s="200">
        <f>Q116*H116</f>
        <v>0</v>
      </c>
      <c r="S116" s="200">
        <v>6.0000000000000001E-3</v>
      </c>
      <c r="T116" s="201">
        <f>S116*H116</f>
        <v>0.22864799999999999</v>
      </c>
      <c r="AR116" s="23" t="s">
        <v>201</v>
      </c>
      <c r="AT116" s="23" t="s">
        <v>131</v>
      </c>
      <c r="AU116" s="23" t="s">
        <v>137</v>
      </c>
      <c r="AY116" s="23" t="s">
        <v>128</v>
      </c>
      <c r="BE116" s="202">
        <f>IF(N116="základní",J116,0)</f>
        <v>0</v>
      </c>
      <c r="BF116" s="202">
        <f>IF(N116="snížená",J116,0)</f>
        <v>0</v>
      </c>
      <c r="BG116" s="202">
        <f>IF(N116="zákl. přenesená",J116,0)</f>
        <v>0</v>
      </c>
      <c r="BH116" s="202">
        <f>IF(N116="sníž. přenesená",J116,0)</f>
        <v>0</v>
      </c>
      <c r="BI116" s="202">
        <f>IF(N116="nulová",J116,0)</f>
        <v>0</v>
      </c>
      <c r="BJ116" s="23" t="s">
        <v>137</v>
      </c>
      <c r="BK116" s="202">
        <f>ROUND(I116*H116,2)</f>
        <v>0</v>
      </c>
      <c r="BL116" s="23" t="s">
        <v>201</v>
      </c>
      <c r="BM116" s="23" t="s">
        <v>202</v>
      </c>
    </row>
    <row r="117" spans="2:65" s="11" customFormat="1">
      <c r="B117" s="203"/>
      <c r="C117" s="204"/>
      <c r="D117" s="205" t="s">
        <v>139</v>
      </c>
      <c r="E117" s="206" t="s">
        <v>22</v>
      </c>
      <c r="F117" s="207" t="s">
        <v>203</v>
      </c>
      <c r="G117" s="204"/>
      <c r="H117" s="206" t="s">
        <v>22</v>
      </c>
      <c r="I117" s="208"/>
      <c r="J117" s="204"/>
      <c r="K117" s="204"/>
      <c r="L117" s="209"/>
      <c r="M117" s="210"/>
      <c r="N117" s="211"/>
      <c r="O117" s="211"/>
      <c r="P117" s="211"/>
      <c r="Q117" s="211"/>
      <c r="R117" s="211"/>
      <c r="S117" s="211"/>
      <c r="T117" s="212"/>
      <c r="AT117" s="213" t="s">
        <v>139</v>
      </c>
      <c r="AU117" s="213" t="s">
        <v>137</v>
      </c>
      <c r="AV117" s="11" t="s">
        <v>24</v>
      </c>
      <c r="AW117" s="11" t="s">
        <v>39</v>
      </c>
      <c r="AX117" s="11" t="s">
        <v>75</v>
      </c>
      <c r="AY117" s="213" t="s">
        <v>128</v>
      </c>
    </row>
    <row r="118" spans="2:65" s="12" customFormat="1">
      <c r="B118" s="214"/>
      <c r="C118" s="215"/>
      <c r="D118" s="205" t="s">
        <v>139</v>
      </c>
      <c r="E118" s="216" t="s">
        <v>22</v>
      </c>
      <c r="F118" s="217" t="s">
        <v>204</v>
      </c>
      <c r="G118" s="215"/>
      <c r="H118" s="218">
        <v>38.107999999999997</v>
      </c>
      <c r="I118" s="219"/>
      <c r="J118" s="215"/>
      <c r="K118" s="215"/>
      <c r="L118" s="220"/>
      <c r="M118" s="221"/>
      <c r="N118" s="222"/>
      <c r="O118" s="222"/>
      <c r="P118" s="222"/>
      <c r="Q118" s="222"/>
      <c r="R118" s="222"/>
      <c r="S118" s="222"/>
      <c r="T118" s="223"/>
      <c r="AT118" s="224" t="s">
        <v>139</v>
      </c>
      <c r="AU118" s="224" t="s">
        <v>137</v>
      </c>
      <c r="AV118" s="12" t="s">
        <v>137</v>
      </c>
      <c r="AW118" s="12" t="s">
        <v>39</v>
      </c>
      <c r="AX118" s="12" t="s">
        <v>24</v>
      </c>
      <c r="AY118" s="224" t="s">
        <v>128</v>
      </c>
    </row>
    <row r="119" spans="2:65" s="10" customFormat="1" ht="29.85" customHeight="1">
      <c r="B119" s="175"/>
      <c r="C119" s="176"/>
      <c r="D119" s="177" t="s">
        <v>74</v>
      </c>
      <c r="E119" s="189" t="s">
        <v>205</v>
      </c>
      <c r="F119" s="189" t="s">
        <v>206</v>
      </c>
      <c r="G119" s="176"/>
      <c r="H119" s="176"/>
      <c r="I119" s="179"/>
      <c r="J119" s="190">
        <f>BK119</f>
        <v>0</v>
      </c>
      <c r="K119" s="176"/>
      <c r="L119" s="181"/>
      <c r="M119" s="182"/>
      <c r="N119" s="183"/>
      <c r="O119" s="183"/>
      <c r="P119" s="184">
        <f>SUM(P120:P136)</f>
        <v>0</v>
      </c>
      <c r="Q119" s="183"/>
      <c r="R119" s="184">
        <f>SUM(R120:R136)</f>
        <v>1.0027368000000001</v>
      </c>
      <c r="S119" s="183"/>
      <c r="T119" s="185">
        <f>SUM(T120:T136)</f>
        <v>0</v>
      </c>
      <c r="AR119" s="186" t="s">
        <v>137</v>
      </c>
      <c r="AT119" s="187" t="s">
        <v>74</v>
      </c>
      <c r="AU119" s="187" t="s">
        <v>24</v>
      </c>
      <c r="AY119" s="186" t="s">
        <v>128</v>
      </c>
      <c r="BK119" s="188">
        <f>SUM(BK120:BK136)</f>
        <v>0</v>
      </c>
    </row>
    <row r="120" spans="2:65" s="1" customFormat="1" ht="25.5" customHeight="1">
      <c r="B120" s="40"/>
      <c r="C120" s="191" t="s">
        <v>207</v>
      </c>
      <c r="D120" s="191" t="s">
        <v>131</v>
      </c>
      <c r="E120" s="192" t="s">
        <v>208</v>
      </c>
      <c r="F120" s="193" t="s">
        <v>209</v>
      </c>
      <c r="G120" s="194" t="s">
        <v>144</v>
      </c>
      <c r="H120" s="195">
        <v>114.949</v>
      </c>
      <c r="I120" s="196"/>
      <c r="J120" s="197">
        <f>ROUND(I120*H120,2)</f>
        <v>0</v>
      </c>
      <c r="K120" s="193" t="s">
        <v>145</v>
      </c>
      <c r="L120" s="60"/>
      <c r="M120" s="198" t="s">
        <v>22</v>
      </c>
      <c r="N120" s="199" t="s">
        <v>47</v>
      </c>
      <c r="O120" s="41"/>
      <c r="P120" s="200">
        <f>O120*H120</f>
        <v>0</v>
      </c>
      <c r="Q120" s="200">
        <v>0</v>
      </c>
      <c r="R120" s="200">
        <f>Q120*H120</f>
        <v>0</v>
      </c>
      <c r="S120" s="200">
        <v>0</v>
      </c>
      <c r="T120" s="201">
        <f>S120*H120</f>
        <v>0</v>
      </c>
      <c r="AR120" s="23" t="s">
        <v>201</v>
      </c>
      <c r="AT120" s="23" t="s">
        <v>131</v>
      </c>
      <c r="AU120" s="23" t="s">
        <v>137</v>
      </c>
      <c r="AY120" s="23" t="s">
        <v>128</v>
      </c>
      <c r="BE120" s="202">
        <f>IF(N120="základní",J120,0)</f>
        <v>0</v>
      </c>
      <c r="BF120" s="202">
        <f>IF(N120="snížená",J120,0)</f>
        <v>0</v>
      </c>
      <c r="BG120" s="202">
        <f>IF(N120="zákl. přenesená",J120,0)</f>
        <v>0</v>
      </c>
      <c r="BH120" s="202">
        <f>IF(N120="sníž. přenesená",J120,0)</f>
        <v>0</v>
      </c>
      <c r="BI120" s="202">
        <f>IF(N120="nulová",J120,0)</f>
        <v>0</v>
      </c>
      <c r="BJ120" s="23" t="s">
        <v>137</v>
      </c>
      <c r="BK120" s="202">
        <f>ROUND(I120*H120,2)</f>
        <v>0</v>
      </c>
      <c r="BL120" s="23" t="s">
        <v>201</v>
      </c>
      <c r="BM120" s="23" t="s">
        <v>210</v>
      </c>
    </row>
    <row r="121" spans="2:65" s="11" customFormat="1">
      <c r="B121" s="203"/>
      <c r="C121" s="204"/>
      <c r="D121" s="205" t="s">
        <v>139</v>
      </c>
      <c r="E121" s="206" t="s">
        <v>22</v>
      </c>
      <c r="F121" s="207" t="s">
        <v>140</v>
      </c>
      <c r="G121" s="204"/>
      <c r="H121" s="206" t="s">
        <v>22</v>
      </c>
      <c r="I121" s="208"/>
      <c r="J121" s="204"/>
      <c r="K121" s="204"/>
      <c r="L121" s="209"/>
      <c r="M121" s="210"/>
      <c r="N121" s="211"/>
      <c r="O121" s="211"/>
      <c r="P121" s="211"/>
      <c r="Q121" s="211"/>
      <c r="R121" s="211"/>
      <c r="S121" s="211"/>
      <c r="T121" s="212"/>
      <c r="AT121" s="213" t="s">
        <v>139</v>
      </c>
      <c r="AU121" s="213" t="s">
        <v>137</v>
      </c>
      <c r="AV121" s="11" t="s">
        <v>24</v>
      </c>
      <c r="AW121" s="11" t="s">
        <v>39</v>
      </c>
      <c r="AX121" s="11" t="s">
        <v>75</v>
      </c>
      <c r="AY121" s="213" t="s">
        <v>128</v>
      </c>
    </row>
    <row r="122" spans="2:65" s="12" customFormat="1">
      <c r="B122" s="214"/>
      <c r="C122" s="215"/>
      <c r="D122" s="205" t="s">
        <v>139</v>
      </c>
      <c r="E122" s="216" t="s">
        <v>22</v>
      </c>
      <c r="F122" s="217" t="s">
        <v>211</v>
      </c>
      <c r="G122" s="215"/>
      <c r="H122" s="218">
        <v>114.949</v>
      </c>
      <c r="I122" s="219"/>
      <c r="J122" s="215"/>
      <c r="K122" s="215"/>
      <c r="L122" s="220"/>
      <c r="M122" s="221"/>
      <c r="N122" s="222"/>
      <c r="O122" s="222"/>
      <c r="P122" s="222"/>
      <c r="Q122" s="222"/>
      <c r="R122" s="222"/>
      <c r="S122" s="222"/>
      <c r="T122" s="223"/>
      <c r="AT122" s="224" t="s">
        <v>139</v>
      </c>
      <c r="AU122" s="224" t="s">
        <v>137</v>
      </c>
      <c r="AV122" s="12" t="s">
        <v>137</v>
      </c>
      <c r="AW122" s="12" t="s">
        <v>39</v>
      </c>
      <c r="AX122" s="12" t="s">
        <v>24</v>
      </c>
      <c r="AY122" s="224" t="s">
        <v>128</v>
      </c>
    </row>
    <row r="123" spans="2:65" s="1" customFormat="1" ht="38.25" customHeight="1">
      <c r="B123" s="40"/>
      <c r="C123" s="191" t="s">
        <v>10</v>
      </c>
      <c r="D123" s="191" t="s">
        <v>131</v>
      </c>
      <c r="E123" s="192" t="s">
        <v>212</v>
      </c>
      <c r="F123" s="193" t="s">
        <v>213</v>
      </c>
      <c r="G123" s="194" t="s">
        <v>144</v>
      </c>
      <c r="H123" s="195">
        <v>415.6</v>
      </c>
      <c r="I123" s="196"/>
      <c r="J123" s="197">
        <f>ROUND(I123*H123,2)</f>
        <v>0</v>
      </c>
      <c r="K123" s="193" t="s">
        <v>145</v>
      </c>
      <c r="L123" s="60"/>
      <c r="M123" s="198" t="s">
        <v>22</v>
      </c>
      <c r="N123" s="199" t="s">
        <v>47</v>
      </c>
      <c r="O123" s="41"/>
      <c r="P123" s="200">
        <f>O123*H123</f>
        <v>0</v>
      </c>
      <c r="Q123" s="200">
        <v>0</v>
      </c>
      <c r="R123" s="200">
        <f>Q123*H123</f>
        <v>0</v>
      </c>
      <c r="S123" s="200">
        <v>0</v>
      </c>
      <c r="T123" s="201">
        <f>S123*H123</f>
        <v>0</v>
      </c>
      <c r="AR123" s="23" t="s">
        <v>201</v>
      </c>
      <c r="AT123" s="23" t="s">
        <v>131</v>
      </c>
      <c r="AU123" s="23" t="s">
        <v>137</v>
      </c>
      <c r="AY123" s="23" t="s">
        <v>128</v>
      </c>
      <c r="BE123" s="202">
        <f>IF(N123="základní",J123,0)</f>
        <v>0</v>
      </c>
      <c r="BF123" s="202">
        <f>IF(N123="snížená",J123,0)</f>
        <v>0</v>
      </c>
      <c r="BG123" s="202">
        <f>IF(N123="zákl. přenesená",J123,0)</f>
        <v>0</v>
      </c>
      <c r="BH123" s="202">
        <f>IF(N123="sníž. přenesená",J123,0)</f>
        <v>0</v>
      </c>
      <c r="BI123" s="202">
        <f>IF(N123="nulová",J123,0)</f>
        <v>0</v>
      </c>
      <c r="BJ123" s="23" t="s">
        <v>137</v>
      </c>
      <c r="BK123" s="202">
        <f>ROUND(I123*H123,2)</f>
        <v>0</v>
      </c>
      <c r="BL123" s="23" t="s">
        <v>201</v>
      </c>
      <c r="BM123" s="23" t="s">
        <v>214</v>
      </c>
    </row>
    <row r="124" spans="2:65" s="11" customFormat="1">
      <c r="B124" s="203"/>
      <c r="C124" s="204"/>
      <c r="D124" s="205" t="s">
        <v>139</v>
      </c>
      <c r="E124" s="206" t="s">
        <v>22</v>
      </c>
      <c r="F124" s="207" t="s">
        <v>140</v>
      </c>
      <c r="G124" s="204"/>
      <c r="H124" s="206" t="s">
        <v>22</v>
      </c>
      <c r="I124" s="208"/>
      <c r="J124" s="204"/>
      <c r="K124" s="204"/>
      <c r="L124" s="209"/>
      <c r="M124" s="210"/>
      <c r="N124" s="211"/>
      <c r="O124" s="211"/>
      <c r="P124" s="211"/>
      <c r="Q124" s="211"/>
      <c r="R124" s="211"/>
      <c r="S124" s="211"/>
      <c r="T124" s="212"/>
      <c r="AT124" s="213" t="s">
        <v>139</v>
      </c>
      <c r="AU124" s="213" t="s">
        <v>137</v>
      </c>
      <c r="AV124" s="11" t="s">
        <v>24</v>
      </c>
      <c r="AW124" s="11" t="s">
        <v>39</v>
      </c>
      <c r="AX124" s="11" t="s">
        <v>75</v>
      </c>
      <c r="AY124" s="213" t="s">
        <v>128</v>
      </c>
    </row>
    <row r="125" spans="2:65" s="12" customFormat="1">
      <c r="B125" s="214"/>
      <c r="C125" s="215"/>
      <c r="D125" s="205" t="s">
        <v>139</v>
      </c>
      <c r="E125" s="216" t="s">
        <v>22</v>
      </c>
      <c r="F125" s="217" t="s">
        <v>215</v>
      </c>
      <c r="G125" s="215"/>
      <c r="H125" s="218">
        <v>575.71799999999996</v>
      </c>
      <c r="I125" s="219"/>
      <c r="J125" s="215"/>
      <c r="K125" s="215"/>
      <c r="L125" s="220"/>
      <c r="M125" s="221"/>
      <c r="N125" s="222"/>
      <c r="O125" s="222"/>
      <c r="P125" s="222"/>
      <c r="Q125" s="222"/>
      <c r="R125" s="222"/>
      <c r="S125" s="222"/>
      <c r="T125" s="223"/>
      <c r="AT125" s="224" t="s">
        <v>139</v>
      </c>
      <c r="AU125" s="224" t="s">
        <v>137</v>
      </c>
      <c r="AV125" s="12" t="s">
        <v>137</v>
      </c>
      <c r="AW125" s="12" t="s">
        <v>39</v>
      </c>
      <c r="AX125" s="12" t="s">
        <v>75</v>
      </c>
      <c r="AY125" s="224" t="s">
        <v>128</v>
      </c>
    </row>
    <row r="126" spans="2:65" s="12" customFormat="1">
      <c r="B126" s="214"/>
      <c r="C126" s="215"/>
      <c r="D126" s="205" t="s">
        <v>139</v>
      </c>
      <c r="E126" s="216" t="s">
        <v>22</v>
      </c>
      <c r="F126" s="217" t="s">
        <v>216</v>
      </c>
      <c r="G126" s="215"/>
      <c r="H126" s="218">
        <v>-136.18799999999999</v>
      </c>
      <c r="I126" s="219"/>
      <c r="J126" s="215"/>
      <c r="K126" s="215"/>
      <c r="L126" s="220"/>
      <c r="M126" s="221"/>
      <c r="N126" s="222"/>
      <c r="O126" s="222"/>
      <c r="P126" s="222"/>
      <c r="Q126" s="222"/>
      <c r="R126" s="222"/>
      <c r="S126" s="222"/>
      <c r="T126" s="223"/>
      <c r="AT126" s="224" t="s">
        <v>139</v>
      </c>
      <c r="AU126" s="224" t="s">
        <v>137</v>
      </c>
      <c r="AV126" s="12" t="s">
        <v>137</v>
      </c>
      <c r="AW126" s="12" t="s">
        <v>39</v>
      </c>
      <c r="AX126" s="12" t="s">
        <v>75</v>
      </c>
      <c r="AY126" s="224" t="s">
        <v>128</v>
      </c>
    </row>
    <row r="127" spans="2:65" s="12" customFormat="1">
      <c r="B127" s="214"/>
      <c r="C127" s="215"/>
      <c r="D127" s="205" t="s">
        <v>139</v>
      </c>
      <c r="E127" s="216" t="s">
        <v>22</v>
      </c>
      <c r="F127" s="217" t="s">
        <v>217</v>
      </c>
      <c r="G127" s="215"/>
      <c r="H127" s="218">
        <v>-23.93</v>
      </c>
      <c r="I127" s="219"/>
      <c r="J127" s="215"/>
      <c r="K127" s="215"/>
      <c r="L127" s="220"/>
      <c r="M127" s="221"/>
      <c r="N127" s="222"/>
      <c r="O127" s="222"/>
      <c r="P127" s="222"/>
      <c r="Q127" s="222"/>
      <c r="R127" s="222"/>
      <c r="S127" s="222"/>
      <c r="T127" s="223"/>
      <c r="AT127" s="224" t="s">
        <v>139</v>
      </c>
      <c r="AU127" s="224" t="s">
        <v>137</v>
      </c>
      <c r="AV127" s="12" t="s">
        <v>137</v>
      </c>
      <c r="AW127" s="12" t="s">
        <v>39</v>
      </c>
      <c r="AX127" s="12" t="s">
        <v>75</v>
      </c>
      <c r="AY127" s="224" t="s">
        <v>128</v>
      </c>
    </row>
    <row r="128" spans="2:65" s="13" customFormat="1">
      <c r="B128" s="225"/>
      <c r="C128" s="226"/>
      <c r="D128" s="205" t="s">
        <v>139</v>
      </c>
      <c r="E128" s="227" t="s">
        <v>22</v>
      </c>
      <c r="F128" s="228" t="s">
        <v>218</v>
      </c>
      <c r="G128" s="226"/>
      <c r="H128" s="229">
        <v>415.6</v>
      </c>
      <c r="I128" s="230"/>
      <c r="J128" s="226"/>
      <c r="K128" s="226"/>
      <c r="L128" s="231"/>
      <c r="M128" s="232"/>
      <c r="N128" s="233"/>
      <c r="O128" s="233"/>
      <c r="P128" s="233"/>
      <c r="Q128" s="233"/>
      <c r="R128" s="233"/>
      <c r="S128" s="233"/>
      <c r="T128" s="234"/>
      <c r="AT128" s="235" t="s">
        <v>139</v>
      </c>
      <c r="AU128" s="235" t="s">
        <v>137</v>
      </c>
      <c r="AV128" s="13" t="s">
        <v>148</v>
      </c>
      <c r="AW128" s="13" t="s">
        <v>39</v>
      </c>
      <c r="AX128" s="13" t="s">
        <v>24</v>
      </c>
      <c r="AY128" s="235" t="s">
        <v>128</v>
      </c>
    </row>
    <row r="129" spans="2:65" s="1" customFormat="1" ht="16.5" customHeight="1">
      <c r="B129" s="40"/>
      <c r="C129" s="236" t="s">
        <v>201</v>
      </c>
      <c r="D129" s="236" t="s">
        <v>219</v>
      </c>
      <c r="E129" s="237" t="s">
        <v>220</v>
      </c>
      <c r="F129" s="238" t="s">
        <v>221</v>
      </c>
      <c r="G129" s="239" t="s">
        <v>144</v>
      </c>
      <c r="H129" s="240">
        <v>557.07600000000002</v>
      </c>
      <c r="I129" s="241"/>
      <c r="J129" s="242">
        <f>ROUND(I129*H129,2)</f>
        <v>0</v>
      </c>
      <c r="K129" s="238" t="s">
        <v>135</v>
      </c>
      <c r="L129" s="243"/>
      <c r="M129" s="244" t="s">
        <v>22</v>
      </c>
      <c r="N129" s="245" t="s">
        <v>47</v>
      </c>
      <c r="O129" s="41"/>
      <c r="P129" s="200">
        <f>O129*H129</f>
        <v>0</v>
      </c>
      <c r="Q129" s="200">
        <v>1.8E-3</v>
      </c>
      <c r="R129" s="200">
        <f>Q129*H129</f>
        <v>1.0027368000000001</v>
      </c>
      <c r="S129" s="200">
        <v>0</v>
      </c>
      <c r="T129" s="201">
        <f>S129*H129</f>
        <v>0</v>
      </c>
      <c r="AR129" s="23" t="s">
        <v>222</v>
      </c>
      <c r="AT129" s="23" t="s">
        <v>219</v>
      </c>
      <c r="AU129" s="23" t="s">
        <v>137</v>
      </c>
      <c r="AY129" s="23" t="s">
        <v>128</v>
      </c>
      <c r="BE129" s="202">
        <f>IF(N129="základní",J129,0)</f>
        <v>0</v>
      </c>
      <c r="BF129" s="202">
        <f>IF(N129="snížená",J129,0)</f>
        <v>0</v>
      </c>
      <c r="BG129" s="202">
        <f>IF(N129="zákl. přenesená",J129,0)</f>
        <v>0</v>
      </c>
      <c r="BH129" s="202">
        <f>IF(N129="sníž. přenesená",J129,0)</f>
        <v>0</v>
      </c>
      <c r="BI129" s="202">
        <f>IF(N129="nulová",J129,0)</f>
        <v>0</v>
      </c>
      <c r="BJ129" s="23" t="s">
        <v>137</v>
      </c>
      <c r="BK129" s="202">
        <f>ROUND(I129*H129,2)</f>
        <v>0</v>
      </c>
      <c r="BL129" s="23" t="s">
        <v>201</v>
      </c>
      <c r="BM129" s="23" t="s">
        <v>223</v>
      </c>
    </row>
    <row r="130" spans="2:65" s="11" customFormat="1">
      <c r="B130" s="203"/>
      <c r="C130" s="204"/>
      <c r="D130" s="205" t="s">
        <v>139</v>
      </c>
      <c r="E130" s="206" t="s">
        <v>22</v>
      </c>
      <c r="F130" s="207" t="s">
        <v>140</v>
      </c>
      <c r="G130" s="204"/>
      <c r="H130" s="206" t="s">
        <v>22</v>
      </c>
      <c r="I130" s="208"/>
      <c r="J130" s="204"/>
      <c r="K130" s="204"/>
      <c r="L130" s="209"/>
      <c r="M130" s="210"/>
      <c r="N130" s="211"/>
      <c r="O130" s="211"/>
      <c r="P130" s="211"/>
      <c r="Q130" s="211"/>
      <c r="R130" s="211"/>
      <c r="S130" s="211"/>
      <c r="T130" s="212"/>
      <c r="AT130" s="213" t="s">
        <v>139</v>
      </c>
      <c r="AU130" s="213" t="s">
        <v>137</v>
      </c>
      <c r="AV130" s="11" t="s">
        <v>24</v>
      </c>
      <c r="AW130" s="11" t="s">
        <v>39</v>
      </c>
      <c r="AX130" s="11" t="s">
        <v>75</v>
      </c>
      <c r="AY130" s="213" t="s">
        <v>128</v>
      </c>
    </row>
    <row r="131" spans="2:65" s="12" customFormat="1">
      <c r="B131" s="214"/>
      <c r="C131" s="215"/>
      <c r="D131" s="205" t="s">
        <v>139</v>
      </c>
      <c r="E131" s="216" t="s">
        <v>22</v>
      </c>
      <c r="F131" s="217" t="s">
        <v>224</v>
      </c>
      <c r="G131" s="215"/>
      <c r="H131" s="218">
        <v>604.50400000000002</v>
      </c>
      <c r="I131" s="219"/>
      <c r="J131" s="215"/>
      <c r="K131" s="215"/>
      <c r="L131" s="220"/>
      <c r="M131" s="221"/>
      <c r="N131" s="222"/>
      <c r="O131" s="222"/>
      <c r="P131" s="222"/>
      <c r="Q131" s="222"/>
      <c r="R131" s="222"/>
      <c r="S131" s="222"/>
      <c r="T131" s="223"/>
      <c r="AT131" s="224" t="s">
        <v>139</v>
      </c>
      <c r="AU131" s="224" t="s">
        <v>137</v>
      </c>
      <c r="AV131" s="12" t="s">
        <v>137</v>
      </c>
      <c r="AW131" s="12" t="s">
        <v>39</v>
      </c>
      <c r="AX131" s="12" t="s">
        <v>75</v>
      </c>
      <c r="AY131" s="224" t="s">
        <v>128</v>
      </c>
    </row>
    <row r="132" spans="2:65" s="12" customFormat="1">
      <c r="B132" s="214"/>
      <c r="C132" s="215"/>
      <c r="D132" s="205" t="s">
        <v>139</v>
      </c>
      <c r="E132" s="216" t="s">
        <v>22</v>
      </c>
      <c r="F132" s="217" t="s">
        <v>225</v>
      </c>
      <c r="G132" s="215"/>
      <c r="H132" s="218">
        <v>-142.99700000000001</v>
      </c>
      <c r="I132" s="219"/>
      <c r="J132" s="215"/>
      <c r="K132" s="215"/>
      <c r="L132" s="220"/>
      <c r="M132" s="221"/>
      <c r="N132" s="222"/>
      <c r="O132" s="222"/>
      <c r="P132" s="222"/>
      <c r="Q132" s="222"/>
      <c r="R132" s="222"/>
      <c r="S132" s="222"/>
      <c r="T132" s="223"/>
      <c r="AT132" s="224" t="s">
        <v>139</v>
      </c>
      <c r="AU132" s="224" t="s">
        <v>137</v>
      </c>
      <c r="AV132" s="12" t="s">
        <v>137</v>
      </c>
      <c r="AW132" s="12" t="s">
        <v>39</v>
      </c>
      <c r="AX132" s="12" t="s">
        <v>75</v>
      </c>
      <c r="AY132" s="224" t="s">
        <v>128</v>
      </c>
    </row>
    <row r="133" spans="2:65" s="12" customFormat="1">
      <c r="B133" s="214"/>
      <c r="C133" s="215"/>
      <c r="D133" s="205" t="s">
        <v>139</v>
      </c>
      <c r="E133" s="216" t="s">
        <v>22</v>
      </c>
      <c r="F133" s="217" t="s">
        <v>226</v>
      </c>
      <c r="G133" s="215"/>
      <c r="H133" s="218">
        <v>-25.126999999999999</v>
      </c>
      <c r="I133" s="219"/>
      <c r="J133" s="215"/>
      <c r="K133" s="215"/>
      <c r="L133" s="220"/>
      <c r="M133" s="221"/>
      <c r="N133" s="222"/>
      <c r="O133" s="222"/>
      <c r="P133" s="222"/>
      <c r="Q133" s="222"/>
      <c r="R133" s="222"/>
      <c r="S133" s="222"/>
      <c r="T133" s="223"/>
      <c r="AT133" s="224" t="s">
        <v>139</v>
      </c>
      <c r="AU133" s="224" t="s">
        <v>137</v>
      </c>
      <c r="AV133" s="12" t="s">
        <v>137</v>
      </c>
      <c r="AW133" s="12" t="s">
        <v>39</v>
      </c>
      <c r="AX133" s="12" t="s">
        <v>75</v>
      </c>
      <c r="AY133" s="224" t="s">
        <v>128</v>
      </c>
    </row>
    <row r="134" spans="2:65" s="12" customFormat="1">
      <c r="B134" s="214"/>
      <c r="C134" s="215"/>
      <c r="D134" s="205" t="s">
        <v>139</v>
      </c>
      <c r="E134" s="216" t="s">
        <v>22</v>
      </c>
      <c r="F134" s="217" t="s">
        <v>227</v>
      </c>
      <c r="G134" s="215"/>
      <c r="H134" s="218">
        <v>120.696</v>
      </c>
      <c r="I134" s="219"/>
      <c r="J134" s="215"/>
      <c r="K134" s="215"/>
      <c r="L134" s="220"/>
      <c r="M134" s="221"/>
      <c r="N134" s="222"/>
      <c r="O134" s="222"/>
      <c r="P134" s="222"/>
      <c r="Q134" s="222"/>
      <c r="R134" s="222"/>
      <c r="S134" s="222"/>
      <c r="T134" s="223"/>
      <c r="AT134" s="224" t="s">
        <v>139</v>
      </c>
      <c r="AU134" s="224" t="s">
        <v>137</v>
      </c>
      <c r="AV134" s="12" t="s">
        <v>137</v>
      </c>
      <c r="AW134" s="12" t="s">
        <v>39</v>
      </c>
      <c r="AX134" s="12" t="s">
        <v>75</v>
      </c>
      <c r="AY134" s="224" t="s">
        <v>128</v>
      </c>
    </row>
    <row r="135" spans="2:65" s="13" customFormat="1">
      <c r="B135" s="225"/>
      <c r="C135" s="226"/>
      <c r="D135" s="205" t="s">
        <v>139</v>
      </c>
      <c r="E135" s="227" t="s">
        <v>22</v>
      </c>
      <c r="F135" s="228" t="s">
        <v>218</v>
      </c>
      <c r="G135" s="226"/>
      <c r="H135" s="229">
        <v>557.07600000000002</v>
      </c>
      <c r="I135" s="230"/>
      <c r="J135" s="226"/>
      <c r="K135" s="226"/>
      <c r="L135" s="231"/>
      <c r="M135" s="232"/>
      <c r="N135" s="233"/>
      <c r="O135" s="233"/>
      <c r="P135" s="233"/>
      <c r="Q135" s="233"/>
      <c r="R135" s="233"/>
      <c r="S135" s="233"/>
      <c r="T135" s="234"/>
      <c r="AT135" s="235" t="s">
        <v>139</v>
      </c>
      <c r="AU135" s="235" t="s">
        <v>137</v>
      </c>
      <c r="AV135" s="13" t="s">
        <v>148</v>
      </c>
      <c r="AW135" s="13" t="s">
        <v>39</v>
      </c>
      <c r="AX135" s="13" t="s">
        <v>24</v>
      </c>
      <c r="AY135" s="235" t="s">
        <v>128</v>
      </c>
    </row>
    <row r="136" spans="2:65" s="1" customFormat="1" ht="38.25" customHeight="1">
      <c r="B136" s="40"/>
      <c r="C136" s="191" t="s">
        <v>228</v>
      </c>
      <c r="D136" s="191" t="s">
        <v>131</v>
      </c>
      <c r="E136" s="192" t="s">
        <v>229</v>
      </c>
      <c r="F136" s="193" t="s">
        <v>230</v>
      </c>
      <c r="G136" s="194" t="s">
        <v>231</v>
      </c>
      <c r="H136" s="195">
        <v>1</v>
      </c>
      <c r="I136" s="196"/>
      <c r="J136" s="197">
        <f>ROUND(I136*H136,2)</f>
        <v>0</v>
      </c>
      <c r="K136" s="193" t="s">
        <v>135</v>
      </c>
      <c r="L136" s="60"/>
      <c r="M136" s="198" t="s">
        <v>22</v>
      </c>
      <c r="N136" s="199" t="s">
        <v>47</v>
      </c>
      <c r="O136" s="41"/>
      <c r="P136" s="200">
        <f>O136*H136</f>
        <v>0</v>
      </c>
      <c r="Q136" s="200">
        <v>0</v>
      </c>
      <c r="R136" s="200">
        <f>Q136*H136</f>
        <v>0</v>
      </c>
      <c r="S136" s="200">
        <v>0</v>
      </c>
      <c r="T136" s="201">
        <f>S136*H136</f>
        <v>0</v>
      </c>
      <c r="AR136" s="23" t="s">
        <v>201</v>
      </c>
      <c r="AT136" s="23" t="s">
        <v>131</v>
      </c>
      <c r="AU136" s="23" t="s">
        <v>137</v>
      </c>
      <c r="AY136" s="23" t="s">
        <v>128</v>
      </c>
      <c r="BE136" s="202">
        <f>IF(N136="základní",J136,0)</f>
        <v>0</v>
      </c>
      <c r="BF136" s="202">
        <f>IF(N136="snížená",J136,0)</f>
        <v>0</v>
      </c>
      <c r="BG136" s="202">
        <f>IF(N136="zákl. přenesená",J136,0)</f>
        <v>0</v>
      </c>
      <c r="BH136" s="202">
        <f>IF(N136="sníž. přenesená",J136,0)</f>
        <v>0</v>
      </c>
      <c r="BI136" s="202">
        <f>IF(N136="nulová",J136,0)</f>
        <v>0</v>
      </c>
      <c r="BJ136" s="23" t="s">
        <v>137</v>
      </c>
      <c r="BK136" s="202">
        <f>ROUND(I136*H136,2)</f>
        <v>0</v>
      </c>
      <c r="BL136" s="23" t="s">
        <v>201</v>
      </c>
      <c r="BM136" s="23" t="s">
        <v>232</v>
      </c>
    </row>
    <row r="137" spans="2:65" s="10" customFormat="1" ht="29.85" customHeight="1">
      <c r="B137" s="175"/>
      <c r="C137" s="176"/>
      <c r="D137" s="177" t="s">
        <v>74</v>
      </c>
      <c r="E137" s="189" t="s">
        <v>233</v>
      </c>
      <c r="F137" s="189" t="s">
        <v>234</v>
      </c>
      <c r="G137" s="176"/>
      <c r="H137" s="176"/>
      <c r="I137" s="179"/>
      <c r="J137" s="190">
        <f>BK137</f>
        <v>0</v>
      </c>
      <c r="K137" s="176"/>
      <c r="L137" s="181"/>
      <c r="M137" s="182"/>
      <c r="N137" s="183"/>
      <c r="O137" s="183"/>
      <c r="P137" s="184">
        <f>P138</f>
        <v>0</v>
      </c>
      <c r="Q137" s="183"/>
      <c r="R137" s="184">
        <f>R138</f>
        <v>0</v>
      </c>
      <c r="S137" s="183"/>
      <c r="T137" s="185">
        <f>T138</f>
        <v>0</v>
      </c>
      <c r="AR137" s="186" t="s">
        <v>137</v>
      </c>
      <c r="AT137" s="187" t="s">
        <v>74</v>
      </c>
      <c r="AU137" s="187" t="s">
        <v>24</v>
      </c>
      <c r="AY137" s="186" t="s">
        <v>128</v>
      </c>
      <c r="BK137" s="188">
        <f>BK138</f>
        <v>0</v>
      </c>
    </row>
    <row r="138" spans="2:65" s="1" customFormat="1" ht="38.25" customHeight="1">
      <c r="B138" s="40"/>
      <c r="C138" s="191" t="s">
        <v>235</v>
      </c>
      <c r="D138" s="191" t="s">
        <v>131</v>
      </c>
      <c r="E138" s="192" t="s">
        <v>236</v>
      </c>
      <c r="F138" s="193" t="s">
        <v>237</v>
      </c>
      <c r="G138" s="194" t="s">
        <v>238</v>
      </c>
      <c r="H138" s="195">
        <v>1</v>
      </c>
      <c r="I138" s="196"/>
      <c r="J138" s="197">
        <f>ROUND(I138*H138,2)</f>
        <v>0</v>
      </c>
      <c r="K138" s="193" t="s">
        <v>135</v>
      </c>
      <c r="L138" s="60"/>
      <c r="M138" s="198" t="s">
        <v>22</v>
      </c>
      <c r="N138" s="199" t="s">
        <v>47</v>
      </c>
      <c r="O138" s="41"/>
      <c r="P138" s="200">
        <f>O138*H138</f>
        <v>0</v>
      </c>
      <c r="Q138" s="200">
        <v>0</v>
      </c>
      <c r="R138" s="200">
        <f>Q138*H138</f>
        <v>0</v>
      </c>
      <c r="S138" s="200">
        <v>0</v>
      </c>
      <c r="T138" s="201">
        <f>S138*H138</f>
        <v>0</v>
      </c>
      <c r="AR138" s="23" t="s">
        <v>201</v>
      </c>
      <c r="AT138" s="23" t="s">
        <v>131</v>
      </c>
      <c r="AU138" s="23" t="s">
        <v>137</v>
      </c>
      <c r="AY138" s="23" t="s">
        <v>128</v>
      </c>
      <c r="BE138" s="202">
        <f>IF(N138="základní",J138,0)</f>
        <v>0</v>
      </c>
      <c r="BF138" s="202">
        <f>IF(N138="snížená",J138,0)</f>
        <v>0</v>
      </c>
      <c r="BG138" s="202">
        <f>IF(N138="zákl. přenesená",J138,0)</f>
        <v>0</v>
      </c>
      <c r="BH138" s="202">
        <f>IF(N138="sníž. přenesená",J138,0)</f>
        <v>0</v>
      </c>
      <c r="BI138" s="202">
        <f>IF(N138="nulová",J138,0)</f>
        <v>0</v>
      </c>
      <c r="BJ138" s="23" t="s">
        <v>137</v>
      </c>
      <c r="BK138" s="202">
        <f>ROUND(I138*H138,2)</f>
        <v>0</v>
      </c>
      <c r="BL138" s="23" t="s">
        <v>201</v>
      </c>
      <c r="BM138" s="23" t="s">
        <v>239</v>
      </c>
    </row>
    <row r="139" spans="2:65" s="10" customFormat="1" ht="29.85" customHeight="1">
      <c r="B139" s="175"/>
      <c r="C139" s="176"/>
      <c r="D139" s="177" t="s">
        <v>74</v>
      </c>
      <c r="E139" s="189" t="s">
        <v>240</v>
      </c>
      <c r="F139" s="189" t="s">
        <v>241</v>
      </c>
      <c r="G139" s="176"/>
      <c r="H139" s="176"/>
      <c r="I139" s="179"/>
      <c r="J139" s="190">
        <f>BK139</f>
        <v>0</v>
      </c>
      <c r="K139" s="176"/>
      <c r="L139" s="181"/>
      <c r="M139" s="182"/>
      <c r="N139" s="183"/>
      <c r="O139" s="183"/>
      <c r="P139" s="184">
        <f>SUM(P140:P196)</f>
        <v>0</v>
      </c>
      <c r="Q139" s="183"/>
      <c r="R139" s="184">
        <f>SUM(R140:R196)</f>
        <v>5.4415680800000006</v>
      </c>
      <c r="S139" s="183"/>
      <c r="T139" s="185">
        <f>SUM(T140:T196)</f>
        <v>0.57161999999999991</v>
      </c>
      <c r="AR139" s="186" t="s">
        <v>137</v>
      </c>
      <c r="AT139" s="187" t="s">
        <v>74</v>
      </c>
      <c r="AU139" s="187" t="s">
        <v>24</v>
      </c>
      <c r="AY139" s="186" t="s">
        <v>128</v>
      </c>
      <c r="BK139" s="188">
        <f>SUM(BK140:BK196)</f>
        <v>0</v>
      </c>
    </row>
    <row r="140" spans="2:65" s="1" customFormat="1" ht="25.5" customHeight="1">
      <c r="B140" s="40"/>
      <c r="C140" s="191" t="s">
        <v>242</v>
      </c>
      <c r="D140" s="191" t="s">
        <v>131</v>
      </c>
      <c r="E140" s="192" t="s">
        <v>243</v>
      </c>
      <c r="F140" s="193" t="s">
        <v>244</v>
      </c>
      <c r="G140" s="194" t="s">
        <v>134</v>
      </c>
      <c r="H140" s="195">
        <v>127.55</v>
      </c>
      <c r="I140" s="196"/>
      <c r="J140" s="197">
        <f>ROUND(I140*H140,2)</f>
        <v>0</v>
      </c>
      <c r="K140" s="193" t="s">
        <v>135</v>
      </c>
      <c r="L140" s="60"/>
      <c r="M140" s="198" t="s">
        <v>22</v>
      </c>
      <c r="N140" s="199" t="s">
        <v>47</v>
      </c>
      <c r="O140" s="41"/>
      <c r="P140" s="200">
        <f>O140*H140</f>
        <v>0</v>
      </c>
      <c r="Q140" s="200">
        <v>0</v>
      </c>
      <c r="R140" s="200">
        <f>Q140*H140</f>
        <v>0</v>
      </c>
      <c r="S140" s="200">
        <v>0</v>
      </c>
      <c r="T140" s="201">
        <f>S140*H140</f>
        <v>0</v>
      </c>
      <c r="AR140" s="23" t="s">
        <v>201</v>
      </c>
      <c r="AT140" s="23" t="s">
        <v>131</v>
      </c>
      <c r="AU140" s="23" t="s">
        <v>137</v>
      </c>
      <c r="AY140" s="23" t="s">
        <v>128</v>
      </c>
      <c r="BE140" s="202">
        <f>IF(N140="základní",J140,0)</f>
        <v>0</v>
      </c>
      <c r="BF140" s="202">
        <f>IF(N140="snížená",J140,0)</f>
        <v>0</v>
      </c>
      <c r="BG140" s="202">
        <f>IF(N140="zákl. přenesená",J140,0)</f>
        <v>0</v>
      </c>
      <c r="BH140" s="202">
        <f>IF(N140="sníž. přenesená",J140,0)</f>
        <v>0</v>
      </c>
      <c r="BI140" s="202">
        <f>IF(N140="nulová",J140,0)</f>
        <v>0</v>
      </c>
      <c r="BJ140" s="23" t="s">
        <v>137</v>
      </c>
      <c r="BK140" s="202">
        <f>ROUND(I140*H140,2)</f>
        <v>0</v>
      </c>
      <c r="BL140" s="23" t="s">
        <v>201</v>
      </c>
      <c r="BM140" s="23" t="s">
        <v>245</v>
      </c>
    </row>
    <row r="141" spans="2:65" s="12" customFormat="1">
      <c r="B141" s="214"/>
      <c r="C141" s="215"/>
      <c r="D141" s="205" t="s">
        <v>139</v>
      </c>
      <c r="E141" s="216" t="s">
        <v>22</v>
      </c>
      <c r="F141" s="217" t="s">
        <v>246</v>
      </c>
      <c r="G141" s="215"/>
      <c r="H141" s="218">
        <v>127.55</v>
      </c>
      <c r="I141" s="219"/>
      <c r="J141" s="215"/>
      <c r="K141" s="215"/>
      <c r="L141" s="220"/>
      <c r="M141" s="221"/>
      <c r="N141" s="222"/>
      <c r="O141" s="222"/>
      <c r="P141" s="222"/>
      <c r="Q141" s="222"/>
      <c r="R141" s="222"/>
      <c r="S141" s="222"/>
      <c r="T141" s="223"/>
      <c r="AT141" s="224" t="s">
        <v>139</v>
      </c>
      <c r="AU141" s="224" t="s">
        <v>137</v>
      </c>
      <c r="AV141" s="12" t="s">
        <v>137</v>
      </c>
      <c r="AW141" s="12" t="s">
        <v>39</v>
      </c>
      <c r="AX141" s="12" t="s">
        <v>24</v>
      </c>
      <c r="AY141" s="224" t="s">
        <v>128</v>
      </c>
    </row>
    <row r="142" spans="2:65" s="1" customFormat="1" ht="38.25" customHeight="1">
      <c r="B142" s="40"/>
      <c r="C142" s="191" t="s">
        <v>247</v>
      </c>
      <c r="D142" s="191" t="s">
        <v>131</v>
      </c>
      <c r="E142" s="192" t="s">
        <v>248</v>
      </c>
      <c r="F142" s="193" t="s">
        <v>249</v>
      </c>
      <c r="G142" s="194" t="s">
        <v>250</v>
      </c>
      <c r="H142" s="195">
        <v>7.3070000000000004</v>
      </c>
      <c r="I142" s="196"/>
      <c r="J142" s="197">
        <f>ROUND(I142*H142,2)</f>
        <v>0</v>
      </c>
      <c r="K142" s="193" t="s">
        <v>145</v>
      </c>
      <c r="L142" s="60"/>
      <c r="M142" s="198" t="s">
        <v>22</v>
      </c>
      <c r="N142" s="199" t="s">
        <v>47</v>
      </c>
      <c r="O142" s="41"/>
      <c r="P142" s="200">
        <f>O142*H142</f>
        <v>0</v>
      </c>
      <c r="Q142" s="200">
        <v>1.89E-3</v>
      </c>
      <c r="R142" s="200">
        <f>Q142*H142</f>
        <v>1.381023E-2</v>
      </c>
      <c r="S142" s="200">
        <v>0</v>
      </c>
      <c r="T142" s="201">
        <f>S142*H142</f>
        <v>0</v>
      </c>
      <c r="AR142" s="23" t="s">
        <v>201</v>
      </c>
      <c r="AT142" s="23" t="s">
        <v>131</v>
      </c>
      <c r="AU142" s="23" t="s">
        <v>137</v>
      </c>
      <c r="AY142" s="23" t="s">
        <v>128</v>
      </c>
      <c r="BE142" s="202">
        <f>IF(N142="základní",J142,0)</f>
        <v>0</v>
      </c>
      <c r="BF142" s="202">
        <f>IF(N142="snížená",J142,0)</f>
        <v>0</v>
      </c>
      <c r="BG142" s="202">
        <f>IF(N142="zákl. přenesená",J142,0)</f>
        <v>0</v>
      </c>
      <c r="BH142" s="202">
        <f>IF(N142="sníž. přenesená",J142,0)</f>
        <v>0</v>
      </c>
      <c r="BI142" s="202">
        <f>IF(N142="nulová",J142,0)</f>
        <v>0</v>
      </c>
      <c r="BJ142" s="23" t="s">
        <v>137</v>
      </c>
      <c r="BK142" s="202">
        <f>ROUND(I142*H142,2)</f>
        <v>0</v>
      </c>
      <c r="BL142" s="23" t="s">
        <v>201</v>
      </c>
      <c r="BM142" s="23" t="s">
        <v>251</v>
      </c>
    </row>
    <row r="143" spans="2:65" s="12" customFormat="1">
      <c r="B143" s="214"/>
      <c r="C143" s="215"/>
      <c r="D143" s="205" t="s">
        <v>139</v>
      </c>
      <c r="E143" s="216" t="s">
        <v>22</v>
      </c>
      <c r="F143" s="217" t="s">
        <v>252</v>
      </c>
      <c r="G143" s="215"/>
      <c r="H143" s="218">
        <v>5.1580000000000004</v>
      </c>
      <c r="I143" s="219"/>
      <c r="J143" s="215"/>
      <c r="K143" s="215"/>
      <c r="L143" s="220"/>
      <c r="M143" s="221"/>
      <c r="N143" s="222"/>
      <c r="O143" s="222"/>
      <c r="P143" s="222"/>
      <c r="Q143" s="222"/>
      <c r="R143" s="222"/>
      <c r="S143" s="222"/>
      <c r="T143" s="223"/>
      <c r="AT143" s="224" t="s">
        <v>139</v>
      </c>
      <c r="AU143" s="224" t="s">
        <v>137</v>
      </c>
      <c r="AV143" s="12" t="s">
        <v>137</v>
      </c>
      <c r="AW143" s="12" t="s">
        <v>39</v>
      </c>
      <c r="AX143" s="12" t="s">
        <v>75</v>
      </c>
      <c r="AY143" s="224" t="s">
        <v>128</v>
      </c>
    </row>
    <row r="144" spans="2:65" s="11" customFormat="1">
      <c r="B144" s="203"/>
      <c r="C144" s="204"/>
      <c r="D144" s="205" t="s">
        <v>139</v>
      </c>
      <c r="E144" s="206" t="s">
        <v>22</v>
      </c>
      <c r="F144" s="207" t="s">
        <v>253</v>
      </c>
      <c r="G144" s="204"/>
      <c r="H144" s="206" t="s">
        <v>22</v>
      </c>
      <c r="I144" s="208"/>
      <c r="J144" s="204"/>
      <c r="K144" s="204"/>
      <c r="L144" s="209"/>
      <c r="M144" s="210"/>
      <c r="N144" s="211"/>
      <c r="O144" s="211"/>
      <c r="P144" s="211"/>
      <c r="Q144" s="211"/>
      <c r="R144" s="211"/>
      <c r="S144" s="211"/>
      <c r="T144" s="212"/>
      <c r="AT144" s="213" t="s">
        <v>139</v>
      </c>
      <c r="AU144" s="213" t="s">
        <v>137</v>
      </c>
      <c r="AV144" s="11" t="s">
        <v>24</v>
      </c>
      <c r="AW144" s="11" t="s">
        <v>39</v>
      </c>
      <c r="AX144" s="11" t="s">
        <v>75</v>
      </c>
      <c r="AY144" s="213" t="s">
        <v>128</v>
      </c>
    </row>
    <row r="145" spans="2:65" s="12" customFormat="1">
      <c r="B145" s="214"/>
      <c r="C145" s="215"/>
      <c r="D145" s="205" t="s">
        <v>139</v>
      </c>
      <c r="E145" s="216" t="s">
        <v>22</v>
      </c>
      <c r="F145" s="217" t="s">
        <v>254</v>
      </c>
      <c r="G145" s="215"/>
      <c r="H145" s="218">
        <v>1.3560000000000001</v>
      </c>
      <c r="I145" s="219"/>
      <c r="J145" s="215"/>
      <c r="K145" s="215"/>
      <c r="L145" s="220"/>
      <c r="M145" s="221"/>
      <c r="N145" s="222"/>
      <c r="O145" s="222"/>
      <c r="P145" s="222"/>
      <c r="Q145" s="222"/>
      <c r="R145" s="222"/>
      <c r="S145" s="222"/>
      <c r="T145" s="223"/>
      <c r="AT145" s="224" t="s">
        <v>139</v>
      </c>
      <c r="AU145" s="224" t="s">
        <v>137</v>
      </c>
      <c r="AV145" s="12" t="s">
        <v>137</v>
      </c>
      <c r="AW145" s="12" t="s">
        <v>39</v>
      </c>
      <c r="AX145" s="12" t="s">
        <v>75</v>
      </c>
      <c r="AY145" s="224" t="s">
        <v>128</v>
      </c>
    </row>
    <row r="146" spans="2:65" s="12" customFormat="1">
      <c r="B146" s="214"/>
      <c r="C146" s="215"/>
      <c r="D146" s="205" t="s">
        <v>139</v>
      </c>
      <c r="E146" s="216" t="s">
        <v>22</v>
      </c>
      <c r="F146" s="217" t="s">
        <v>255</v>
      </c>
      <c r="G146" s="215"/>
      <c r="H146" s="218">
        <v>0.113</v>
      </c>
      <c r="I146" s="219"/>
      <c r="J146" s="215"/>
      <c r="K146" s="215"/>
      <c r="L146" s="220"/>
      <c r="M146" s="221"/>
      <c r="N146" s="222"/>
      <c r="O146" s="222"/>
      <c r="P146" s="222"/>
      <c r="Q146" s="222"/>
      <c r="R146" s="222"/>
      <c r="S146" s="222"/>
      <c r="T146" s="223"/>
      <c r="AT146" s="224" t="s">
        <v>139</v>
      </c>
      <c r="AU146" s="224" t="s">
        <v>137</v>
      </c>
      <c r="AV146" s="12" t="s">
        <v>137</v>
      </c>
      <c r="AW146" s="12" t="s">
        <v>39</v>
      </c>
      <c r="AX146" s="12" t="s">
        <v>75</v>
      </c>
      <c r="AY146" s="224" t="s">
        <v>128</v>
      </c>
    </row>
    <row r="147" spans="2:65" s="11" customFormat="1">
      <c r="B147" s="203"/>
      <c r="C147" s="204"/>
      <c r="D147" s="205" t="s">
        <v>139</v>
      </c>
      <c r="E147" s="206" t="s">
        <v>22</v>
      </c>
      <c r="F147" s="207" t="s">
        <v>256</v>
      </c>
      <c r="G147" s="204"/>
      <c r="H147" s="206" t="s">
        <v>22</v>
      </c>
      <c r="I147" s="208"/>
      <c r="J147" s="204"/>
      <c r="K147" s="204"/>
      <c r="L147" s="209"/>
      <c r="M147" s="210"/>
      <c r="N147" s="211"/>
      <c r="O147" s="211"/>
      <c r="P147" s="211"/>
      <c r="Q147" s="211"/>
      <c r="R147" s="211"/>
      <c r="S147" s="211"/>
      <c r="T147" s="212"/>
      <c r="AT147" s="213" t="s">
        <v>139</v>
      </c>
      <c r="AU147" s="213" t="s">
        <v>137</v>
      </c>
      <c r="AV147" s="11" t="s">
        <v>24</v>
      </c>
      <c r="AW147" s="11" t="s">
        <v>39</v>
      </c>
      <c r="AX147" s="11" t="s">
        <v>75</v>
      </c>
      <c r="AY147" s="213" t="s">
        <v>128</v>
      </c>
    </row>
    <row r="148" spans="2:65" s="12" customFormat="1">
      <c r="B148" s="214"/>
      <c r="C148" s="215"/>
      <c r="D148" s="205" t="s">
        <v>139</v>
      </c>
      <c r="E148" s="216" t="s">
        <v>22</v>
      </c>
      <c r="F148" s="217" t="s">
        <v>257</v>
      </c>
      <c r="G148" s="215"/>
      <c r="H148" s="218">
        <v>7.9000000000000001E-2</v>
      </c>
      <c r="I148" s="219"/>
      <c r="J148" s="215"/>
      <c r="K148" s="215"/>
      <c r="L148" s="220"/>
      <c r="M148" s="221"/>
      <c r="N148" s="222"/>
      <c r="O148" s="222"/>
      <c r="P148" s="222"/>
      <c r="Q148" s="222"/>
      <c r="R148" s="222"/>
      <c r="S148" s="222"/>
      <c r="T148" s="223"/>
      <c r="AT148" s="224" t="s">
        <v>139</v>
      </c>
      <c r="AU148" s="224" t="s">
        <v>137</v>
      </c>
      <c r="AV148" s="12" t="s">
        <v>137</v>
      </c>
      <c r="AW148" s="12" t="s">
        <v>39</v>
      </c>
      <c r="AX148" s="12" t="s">
        <v>75</v>
      </c>
      <c r="AY148" s="224" t="s">
        <v>128</v>
      </c>
    </row>
    <row r="149" spans="2:65" s="11" customFormat="1">
      <c r="B149" s="203"/>
      <c r="C149" s="204"/>
      <c r="D149" s="205" t="s">
        <v>139</v>
      </c>
      <c r="E149" s="206" t="s">
        <v>22</v>
      </c>
      <c r="F149" s="207" t="s">
        <v>253</v>
      </c>
      <c r="G149" s="204"/>
      <c r="H149" s="206" t="s">
        <v>22</v>
      </c>
      <c r="I149" s="208"/>
      <c r="J149" s="204"/>
      <c r="K149" s="204"/>
      <c r="L149" s="209"/>
      <c r="M149" s="210"/>
      <c r="N149" s="211"/>
      <c r="O149" s="211"/>
      <c r="P149" s="211"/>
      <c r="Q149" s="211"/>
      <c r="R149" s="211"/>
      <c r="S149" s="211"/>
      <c r="T149" s="212"/>
      <c r="AT149" s="213" t="s">
        <v>139</v>
      </c>
      <c r="AU149" s="213" t="s">
        <v>137</v>
      </c>
      <c r="AV149" s="11" t="s">
        <v>24</v>
      </c>
      <c r="AW149" s="11" t="s">
        <v>39</v>
      </c>
      <c r="AX149" s="11" t="s">
        <v>75</v>
      </c>
      <c r="AY149" s="213" t="s">
        <v>128</v>
      </c>
    </row>
    <row r="150" spans="2:65" s="12" customFormat="1">
      <c r="B150" s="214"/>
      <c r="C150" s="215"/>
      <c r="D150" s="205" t="s">
        <v>139</v>
      </c>
      <c r="E150" s="216" t="s">
        <v>22</v>
      </c>
      <c r="F150" s="217" t="s">
        <v>258</v>
      </c>
      <c r="G150" s="215"/>
      <c r="H150" s="218">
        <v>6.5000000000000002E-2</v>
      </c>
      <c r="I150" s="219"/>
      <c r="J150" s="215"/>
      <c r="K150" s="215"/>
      <c r="L150" s="220"/>
      <c r="M150" s="221"/>
      <c r="N150" s="222"/>
      <c r="O150" s="222"/>
      <c r="P150" s="222"/>
      <c r="Q150" s="222"/>
      <c r="R150" s="222"/>
      <c r="S150" s="222"/>
      <c r="T150" s="223"/>
      <c r="AT150" s="224" t="s">
        <v>139</v>
      </c>
      <c r="AU150" s="224" t="s">
        <v>137</v>
      </c>
      <c r="AV150" s="12" t="s">
        <v>137</v>
      </c>
      <c r="AW150" s="12" t="s">
        <v>39</v>
      </c>
      <c r="AX150" s="12" t="s">
        <v>75</v>
      </c>
      <c r="AY150" s="224" t="s">
        <v>128</v>
      </c>
    </row>
    <row r="151" spans="2:65" s="12" customFormat="1">
      <c r="B151" s="214"/>
      <c r="C151" s="215"/>
      <c r="D151" s="205" t="s">
        <v>139</v>
      </c>
      <c r="E151" s="216" t="s">
        <v>22</v>
      </c>
      <c r="F151" s="217" t="s">
        <v>259</v>
      </c>
      <c r="G151" s="215"/>
      <c r="H151" s="218">
        <v>0.53600000000000003</v>
      </c>
      <c r="I151" s="219"/>
      <c r="J151" s="215"/>
      <c r="K151" s="215"/>
      <c r="L151" s="220"/>
      <c r="M151" s="221"/>
      <c r="N151" s="222"/>
      <c r="O151" s="222"/>
      <c r="P151" s="222"/>
      <c r="Q151" s="222"/>
      <c r="R151" s="222"/>
      <c r="S151" s="222"/>
      <c r="T151" s="223"/>
      <c r="AT151" s="224" t="s">
        <v>139</v>
      </c>
      <c r="AU151" s="224" t="s">
        <v>137</v>
      </c>
      <c r="AV151" s="12" t="s">
        <v>137</v>
      </c>
      <c r="AW151" s="12" t="s">
        <v>39</v>
      </c>
      <c r="AX151" s="12" t="s">
        <v>75</v>
      </c>
      <c r="AY151" s="224" t="s">
        <v>128</v>
      </c>
    </row>
    <row r="152" spans="2:65" s="13" customFormat="1">
      <c r="B152" s="225"/>
      <c r="C152" s="226"/>
      <c r="D152" s="205" t="s">
        <v>139</v>
      </c>
      <c r="E152" s="227" t="s">
        <v>22</v>
      </c>
      <c r="F152" s="228" t="s">
        <v>218</v>
      </c>
      <c r="G152" s="226"/>
      <c r="H152" s="229">
        <v>7.3070000000000004</v>
      </c>
      <c r="I152" s="230"/>
      <c r="J152" s="226"/>
      <c r="K152" s="226"/>
      <c r="L152" s="231"/>
      <c r="M152" s="232"/>
      <c r="N152" s="233"/>
      <c r="O152" s="233"/>
      <c r="P152" s="233"/>
      <c r="Q152" s="233"/>
      <c r="R152" s="233"/>
      <c r="S152" s="233"/>
      <c r="T152" s="234"/>
      <c r="AT152" s="235" t="s">
        <v>139</v>
      </c>
      <c r="AU152" s="235" t="s">
        <v>137</v>
      </c>
      <c r="AV152" s="13" t="s">
        <v>148</v>
      </c>
      <c r="AW152" s="13" t="s">
        <v>39</v>
      </c>
      <c r="AX152" s="13" t="s">
        <v>24</v>
      </c>
      <c r="AY152" s="235" t="s">
        <v>128</v>
      </c>
    </row>
    <row r="153" spans="2:65" s="1" customFormat="1" ht="25.5" customHeight="1">
      <c r="B153" s="40"/>
      <c r="C153" s="191" t="s">
        <v>9</v>
      </c>
      <c r="D153" s="191" t="s">
        <v>131</v>
      </c>
      <c r="E153" s="192" t="s">
        <v>260</v>
      </c>
      <c r="F153" s="193" t="s">
        <v>261</v>
      </c>
      <c r="G153" s="194" t="s">
        <v>262</v>
      </c>
      <c r="H153" s="195">
        <v>55.9</v>
      </c>
      <c r="I153" s="196"/>
      <c r="J153" s="197">
        <f>ROUND(I153*H153,2)</f>
        <v>0</v>
      </c>
      <c r="K153" s="193" t="s">
        <v>145</v>
      </c>
      <c r="L153" s="60"/>
      <c r="M153" s="198" t="s">
        <v>22</v>
      </c>
      <c r="N153" s="199" t="s">
        <v>47</v>
      </c>
      <c r="O153" s="41"/>
      <c r="P153" s="200">
        <f>O153*H153</f>
        <v>0</v>
      </c>
      <c r="Q153" s="200">
        <v>7.3200000000000001E-3</v>
      </c>
      <c r="R153" s="200">
        <f>Q153*H153</f>
        <v>0.409188</v>
      </c>
      <c r="S153" s="200">
        <v>0</v>
      </c>
      <c r="T153" s="201">
        <f>S153*H153</f>
        <v>0</v>
      </c>
      <c r="AR153" s="23" t="s">
        <v>201</v>
      </c>
      <c r="AT153" s="23" t="s">
        <v>131</v>
      </c>
      <c r="AU153" s="23" t="s">
        <v>137</v>
      </c>
      <c r="AY153" s="23" t="s">
        <v>128</v>
      </c>
      <c r="BE153" s="202">
        <f>IF(N153="základní",J153,0)</f>
        <v>0</v>
      </c>
      <c r="BF153" s="202">
        <f>IF(N153="snížená",J153,0)</f>
        <v>0</v>
      </c>
      <c r="BG153" s="202">
        <f>IF(N153="zákl. přenesená",J153,0)</f>
        <v>0</v>
      </c>
      <c r="BH153" s="202">
        <f>IF(N153="sníž. přenesená",J153,0)</f>
        <v>0</v>
      </c>
      <c r="BI153" s="202">
        <f>IF(N153="nulová",J153,0)</f>
        <v>0</v>
      </c>
      <c r="BJ153" s="23" t="s">
        <v>137</v>
      </c>
      <c r="BK153" s="202">
        <f>ROUND(I153*H153,2)</f>
        <v>0</v>
      </c>
      <c r="BL153" s="23" t="s">
        <v>201</v>
      </c>
      <c r="BM153" s="23" t="s">
        <v>263</v>
      </c>
    </row>
    <row r="154" spans="2:65" s="11" customFormat="1">
      <c r="B154" s="203"/>
      <c r="C154" s="204"/>
      <c r="D154" s="205" t="s">
        <v>139</v>
      </c>
      <c r="E154" s="206" t="s">
        <v>22</v>
      </c>
      <c r="F154" s="207" t="s">
        <v>253</v>
      </c>
      <c r="G154" s="204"/>
      <c r="H154" s="206" t="s">
        <v>22</v>
      </c>
      <c r="I154" s="208"/>
      <c r="J154" s="204"/>
      <c r="K154" s="204"/>
      <c r="L154" s="209"/>
      <c r="M154" s="210"/>
      <c r="N154" s="211"/>
      <c r="O154" s="211"/>
      <c r="P154" s="211"/>
      <c r="Q154" s="211"/>
      <c r="R154" s="211"/>
      <c r="S154" s="211"/>
      <c r="T154" s="212"/>
      <c r="AT154" s="213" t="s">
        <v>139</v>
      </c>
      <c r="AU154" s="213" t="s">
        <v>137</v>
      </c>
      <c r="AV154" s="11" t="s">
        <v>24</v>
      </c>
      <c r="AW154" s="11" t="s">
        <v>39</v>
      </c>
      <c r="AX154" s="11" t="s">
        <v>75</v>
      </c>
      <c r="AY154" s="213" t="s">
        <v>128</v>
      </c>
    </row>
    <row r="155" spans="2:65" s="12" customFormat="1">
      <c r="B155" s="214"/>
      <c r="C155" s="215"/>
      <c r="D155" s="205" t="s">
        <v>139</v>
      </c>
      <c r="E155" s="216" t="s">
        <v>22</v>
      </c>
      <c r="F155" s="217" t="s">
        <v>264</v>
      </c>
      <c r="G155" s="215"/>
      <c r="H155" s="218">
        <v>46.8</v>
      </c>
      <c r="I155" s="219"/>
      <c r="J155" s="215"/>
      <c r="K155" s="215"/>
      <c r="L155" s="220"/>
      <c r="M155" s="221"/>
      <c r="N155" s="222"/>
      <c r="O155" s="222"/>
      <c r="P155" s="222"/>
      <c r="Q155" s="222"/>
      <c r="R155" s="222"/>
      <c r="S155" s="222"/>
      <c r="T155" s="223"/>
      <c r="AT155" s="224" t="s">
        <v>139</v>
      </c>
      <c r="AU155" s="224" t="s">
        <v>137</v>
      </c>
      <c r="AV155" s="12" t="s">
        <v>137</v>
      </c>
      <c r="AW155" s="12" t="s">
        <v>39</v>
      </c>
      <c r="AX155" s="12" t="s">
        <v>75</v>
      </c>
      <c r="AY155" s="224" t="s">
        <v>128</v>
      </c>
    </row>
    <row r="156" spans="2:65" s="12" customFormat="1">
      <c r="B156" s="214"/>
      <c r="C156" s="215"/>
      <c r="D156" s="205" t="s">
        <v>139</v>
      </c>
      <c r="E156" s="216" t="s">
        <v>22</v>
      </c>
      <c r="F156" s="217" t="s">
        <v>265</v>
      </c>
      <c r="G156" s="215"/>
      <c r="H156" s="218">
        <v>9.1</v>
      </c>
      <c r="I156" s="219"/>
      <c r="J156" s="215"/>
      <c r="K156" s="215"/>
      <c r="L156" s="220"/>
      <c r="M156" s="221"/>
      <c r="N156" s="222"/>
      <c r="O156" s="222"/>
      <c r="P156" s="222"/>
      <c r="Q156" s="222"/>
      <c r="R156" s="222"/>
      <c r="S156" s="222"/>
      <c r="T156" s="223"/>
      <c r="AT156" s="224" t="s">
        <v>139</v>
      </c>
      <c r="AU156" s="224" t="s">
        <v>137</v>
      </c>
      <c r="AV156" s="12" t="s">
        <v>137</v>
      </c>
      <c r="AW156" s="12" t="s">
        <v>39</v>
      </c>
      <c r="AX156" s="12" t="s">
        <v>75</v>
      </c>
      <c r="AY156" s="224" t="s">
        <v>128</v>
      </c>
    </row>
    <row r="157" spans="2:65" s="13" customFormat="1">
      <c r="B157" s="225"/>
      <c r="C157" s="226"/>
      <c r="D157" s="205" t="s">
        <v>139</v>
      </c>
      <c r="E157" s="227" t="s">
        <v>22</v>
      </c>
      <c r="F157" s="228" t="s">
        <v>218</v>
      </c>
      <c r="G157" s="226"/>
      <c r="H157" s="229">
        <v>55.9</v>
      </c>
      <c r="I157" s="230"/>
      <c r="J157" s="226"/>
      <c r="K157" s="226"/>
      <c r="L157" s="231"/>
      <c r="M157" s="232"/>
      <c r="N157" s="233"/>
      <c r="O157" s="233"/>
      <c r="P157" s="233"/>
      <c r="Q157" s="233"/>
      <c r="R157" s="233"/>
      <c r="S157" s="233"/>
      <c r="T157" s="234"/>
      <c r="AT157" s="235" t="s">
        <v>139</v>
      </c>
      <c r="AU157" s="235" t="s">
        <v>137</v>
      </c>
      <c r="AV157" s="13" t="s">
        <v>148</v>
      </c>
      <c r="AW157" s="13" t="s">
        <v>39</v>
      </c>
      <c r="AX157" s="13" t="s">
        <v>24</v>
      </c>
      <c r="AY157" s="235" t="s">
        <v>128</v>
      </c>
    </row>
    <row r="158" spans="2:65" s="1" customFormat="1" ht="25.5" customHeight="1">
      <c r="B158" s="40"/>
      <c r="C158" s="191" t="s">
        <v>266</v>
      </c>
      <c r="D158" s="191" t="s">
        <v>131</v>
      </c>
      <c r="E158" s="192" t="s">
        <v>267</v>
      </c>
      <c r="F158" s="193" t="s">
        <v>268</v>
      </c>
      <c r="G158" s="194" t="s">
        <v>262</v>
      </c>
      <c r="H158" s="195">
        <v>24.280999999999999</v>
      </c>
      <c r="I158" s="196"/>
      <c r="J158" s="197">
        <f>ROUND(I158*H158,2)</f>
        <v>0</v>
      </c>
      <c r="K158" s="193" t="s">
        <v>145</v>
      </c>
      <c r="L158" s="60"/>
      <c r="M158" s="198" t="s">
        <v>22</v>
      </c>
      <c r="N158" s="199" t="s">
        <v>47</v>
      </c>
      <c r="O158" s="41"/>
      <c r="P158" s="200">
        <f>O158*H158</f>
        <v>0</v>
      </c>
      <c r="Q158" s="200">
        <v>1.7520000000000001E-2</v>
      </c>
      <c r="R158" s="200">
        <f>Q158*H158</f>
        <v>0.42540312000000002</v>
      </c>
      <c r="S158" s="200">
        <v>0</v>
      </c>
      <c r="T158" s="201">
        <f>S158*H158</f>
        <v>0</v>
      </c>
      <c r="AR158" s="23" t="s">
        <v>201</v>
      </c>
      <c r="AT158" s="23" t="s">
        <v>131</v>
      </c>
      <c r="AU158" s="23" t="s">
        <v>137</v>
      </c>
      <c r="AY158" s="23" t="s">
        <v>128</v>
      </c>
      <c r="BE158" s="202">
        <f>IF(N158="základní",J158,0)</f>
        <v>0</v>
      </c>
      <c r="BF158" s="202">
        <f>IF(N158="snížená",J158,0)</f>
        <v>0</v>
      </c>
      <c r="BG158" s="202">
        <f>IF(N158="zákl. přenesená",J158,0)</f>
        <v>0</v>
      </c>
      <c r="BH158" s="202">
        <f>IF(N158="sníž. přenesená",J158,0)</f>
        <v>0</v>
      </c>
      <c r="BI158" s="202">
        <f>IF(N158="nulová",J158,0)</f>
        <v>0</v>
      </c>
      <c r="BJ158" s="23" t="s">
        <v>137</v>
      </c>
      <c r="BK158" s="202">
        <f>ROUND(I158*H158,2)</f>
        <v>0</v>
      </c>
      <c r="BL158" s="23" t="s">
        <v>201</v>
      </c>
      <c r="BM158" s="23" t="s">
        <v>269</v>
      </c>
    </row>
    <row r="159" spans="2:65" s="11" customFormat="1">
      <c r="B159" s="203"/>
      <c r="C159" s="204"/>
      <c r="D159" s="205" t="s">
        <v>139</v>
      </c>
      <c r="E159" s="206" t="s">
        <v>22</v>
      </c>
      <c r="F159" s="207" t="s">
        <v>256</v>
      </c>
      <c r="G159" s="204"/>
      <c r="H159" s="206" t="s">
        <v>22</v>
      </c>
      <c r="I159" s="208"/>
      <c r="J159" s="204"/>
      <c r="K159" s="204"/>
      <c r="L159" s="209"/>
      <c r="M159" s="210"/>
      <c r="N159" s="211"/>
      <c r="O159" s="211"/>
      <c r="P159" s="211"/>
      <c r="Q159" s="211"/>
      <c r="R159" s="211"/>
      <c r="S159" s="211"/>
      <c r="T159" s="212"/>
      <c r="AT159" s="213" t="s">
        <v>139</v>
      </c>
      <c r="AU159" s="213" t="s">
        <v>137</v>
      </c>
      <c r="AV159" s="11" t="s">
        <v>24</v>
      </c>
      <c r="AW159" s="11" t="s">
        <v>39</v>
      </c>
      <c r="AX159" s="11" t="s">
        <v>75</v>
      </c>
      <c r="AY159" s="213" t="s">
        <v>128</v>
      </c>
    </row>
    <row r="160" spans="2:65" s="12" customFormat="1">
      <c r="B160" s="214"/>
      <c r="C160" s="215"/>
      <c r="D160" s="205" t="s">
        <v>139</v>
      </c>
      <c r="E160" s="216" t="s">
        <v>22</v>
      </c>
      <c r="F160" s="217" t="s">
        <v>270</v>
      </c>
      <c r="G160" s="215"/>
      <c r="H160" s="218">
        <v>2.68</v>
      </c>
      <c r="I160" s="219"/>
      <c r="J160" s="215"/>
      <c r="K160" s="215"/>
      <c r="L160" s="220"/>
      <c r="M160" s="221"/>
      <c r="N160" s="222"/>
      <c r="O160" s="222"/>
      <c r="P160" s="222"/>
      <c r="Q160" s="222"/>
      <c r="R160" s="222"/>
      <c r="S160" s="222"/>
      <c r="T160" s="223"/>
      <c r="AT160" s="224" t="s">
        <v>139</v>
      </c>
      <c r="AU160" s="224" t="s">
        <v>137</v>
      </c>
      <c r="AV160" s="12" t="s">
        <v>137</v>
      </c>
      <c r="AW160" s="12" t="s">
        <v>39</v>
      </c>
      <c r="AX160" s="12" t="s">
        <v>75</v>
      </c>
      <c r="AY160" s="224" t="s">
        <v>128</v>
      </c>
    </row>
    <row r="161" spans="2:65" s="11" customFormat="1">
      <c r="B161" s="203"/>
      <c r="C161" s="204"/>
      <c r="D161" s="205" t="s">
        <v>139</v>
      </c>
      <c r="E161" s="206" t="s">
        <v>22</v>
      </c>
      <c r="F161" s="207" t="s">
        <v>253</v>
      </c>
      <c r="G161" s="204"/>
      <c r="H161" s="206" t="s">
        <v>22</v>
      </c>
      <c r="I161" s="208"/>
      <c r="J161" s="204"/>
      <c r="K161" s="204"/>
      <c r="L161" s="209"/>
      <c r="M161" s="210"/>
      <c r="N161" s="211"/>
      <c r="O161" s="211"/>
      <c r="P161" s="211"/>
      <c r="Q161" s="211"/>
      <c r="R161" s="211"/>
      <c r="S161" s="211"/>
      <c r="T161" s="212"/>
      <c r="AT161" s="213" t="s">
        <v>139</v>
      </c>
      <c r="AU161" s="213" t="s">
        <v>137</v>
      </c>
      <c r="AV161" s="11" t="s">
        <v>24</v>
      </c>
      <c r="AW161" s="11" t="s">
        <v>39</v>
      </c>
      <c r="AX161" s="11" t="s">
        <v>75</v>
      </c>
      <c r="AY161" s="213" t="s">
        <v>128</v>
      </c>
    </row>
    <row r="162" spans="2:65" s="12" customFormat="1">
      <c r="B162" s="214"/>
      <c r="C162" s="215"/>
      <c r="D162" s="205" t="s">
        <v>139</v>
      </c>
      <c r="E162" s="216" t="s">
        <v>22</v>
      </c>
      <c r="F162" s="217" t="s">
        <v>271</v>
      </c>
      <c r="G162" s="215"/>
      <c r="H162" s="218">
        <v>2.1960000000000002</v>
      </c>
      <c r="I162" s="219"/>
      <c r="J162" s="215"/>
      <c r="K162" s="215"/>
      <c r="L162" s="220"/>
      <c r="M162" s="221"/>
      <c r="N162" s="222"/>
      <c r="O162" s="222"/>
      <c r="P162" s="222"/>
      <c r="Q162" s="222"/>
      <c r="R162" s="222"/>
      <c r="S162" s="222"/>
      <c r="T162" s="223"/>
      <c r="AT162" s="224" t="s">
        <v>139</v>
      </c>
      <c r="AU162" s="224" t="s">
        <v>137</v>
      </c>
      <c r="AV162" s="12" t="s">
        <v>137</v>
      </c>
      <c r="AW162" s="12" t="s">
        <v>39</v>
      </c>
      <c r="AX162" s="12" t="s">
        <v>75</v>
      </c>
      <c r="AY162" s="224" t="s">
        <v>128</v>
      </c>
    </row>
    <row r="163" spans="2:65" s="12" customFormat="1">
      <c r="B163" s="214"/>
      <c r="C163" s="215"/>
      <c r="D163" s="205" t="s">
        <v>139</v>
      </c>
      <c r="E163" s="216" t="s">
        <v>22</v>
      </c>
      <c r="F163" s="217" t="s">
        <v>272</v>
      </c>
      <c r="G163" s="215"/>
      <c r="H163" s="218">
        <v>19.405000000000001</v>
      </c>
      <c r="I163" s="219"/>
      <c r="J163" s="215"/>
      <c r="K163" s="215"/>
      <c r="L163" s="220"/>
      <c r="M163" s="221"/>
      <c r="N163" s="222"/>
      <c r="O163" s="222"/>
      <c r="P163" s="222"/>
      <c r="Q163" s="222"/>
      <c r="R163" s="222"/>
      <c r="S163" s="222"/>
      <c r="T163" s="223"/>
      <c r="AT163" s="224" t="s">
        <v>139</v>
      </c>
      <c r="AU163" s="224" t="s">
        <v>137</v>
      </c>
      <c r="AV163" s="12" t="s">
        <v>137</v>
      </c>
      <c r="AW163" s="12" t="s">
        <v>39</v>
      </c>
      <c r="AX163" s="12" t="s">
        <v>75</v>
      </c>
      <c r="AY163" s="224" t="s">
        <v>128</v>
      </c>
    </row>
    <row r="164" spans="2:65" s="13" customFormat="1">
      <c r="B164" s="225"/>
      <c r="C164" s="226"/>
      <c r="D164" s="205" t="s">
        <v>139</v>
      </c>
      <c r="E164" s="227" t="s">
        <v>22</v>
      </c>
      <c r="F164" s="228" t="s">
        <v>218</v>
      </c>
      <c r="G164" s="226"/>
      <c r="H164" s="229">
        <v>24.280999999999999</v>
      </c>
      <c r="I164" s="230"/>
      <c r="J164" s="226"/>
      <c r="K164" s="226"/>
      <c r="L164" s="231"/>
      <c r="M164" s="232"/>
      <c r="N164" s="233"/>
      <c r="O164" s="233"/>
      <c r="P164" s="233"/>
      <c r="Q164" s="233"/>
      <c r="R164" s="233"/>
      <c r="S164" s="233"/>
      <c r="T164" s="234"/>
      <c r="AT164" s="235" t="s">
        <v>139</v>
      </c>
      <c r="AU164" s="235" t="s">
        <v>137</v>
      </c>
      <c r="AV164" s="13" t="s">
        <v>148</v>
      </c>
      <c r="AW164" s="13" t="s">
        <v>39</v>
      </c>
      <c r="AX164" s="13" t="s">
        <v>24</v>
      </c>
      <c r="AY164" s="235" t="s">
        <v>128</v>
      </c>
    </row>
    <row r="165" spans="2:65" s="1" customFormat="1" ht="38.25" customHeight="1">
      <c r="B165" s="40"/>
      <c r="C165" s="191" t="s">
        <v>273</v>
      </c>
      <c r="D165" s="191" t="s">
        <v>131</v>
      </c>
      <c r="E165" s="192" t="s">
        <v>274</v>
      </c>
      <c r="F165" s="193" t="s">
        <v>275</v>
      </c>
      <c r="G165" s="194" t="s">
        <v>144</v>
      </c>
      <c r="H165" s="195">
        <v>114.949</v>
      </c>
      <c r="I165" s="196"/>
      <c r="J165" s="197">
        <f>ROUND(I165*H165,2)</f>
        <v>0</v>
      </c>
      <c r="K165" s="193" t="s">
        <v>145</v>
      </c>
      <c r="L165" s="60"/>
      <c r="M165" s="198" t="s">
        <v>22</v>
      </c>
      <c r="N165" s="199" t="s">
        <v>47</v>
      </c>
      <c r="O165" s="41"/>
      <c r="P165" s="200">
        <f>O165*H165</f>
        <v>0</v>
      </c>
      <c r="Q165" s="200">
        <v>1.423E-2</v>
      </c>
      <c r="R165" s="200">
        <f>Q165*H165</f>
        <v>1.6357242699999999</v>
      </c>
      <c r="S165" s="200">
        <v>0</v>
      </c>
      <c r="T165" s="201">
        <f>S165*H165</f>
        <v>0</v>
      </c>
      <c r="AR165" s="23" t="s">
        <v>201</v>
      </c>
      <c r="AT165" s="23" t="s">
        <v>131</v>
      </c>
      <c r="AU165" s="23" t="s">
        <v>137</v>
      </c>
      <c r="AY165" s="23" t="s">
        <v>128</v>
      </c>
      <c r="BE165" s="202">
        <f>IF(N165="základní",J165,0)</f>
        <v>0</v>
      </c>
      <c r="BF165" s="202">
        <f>IF(N165="snížená",J165,0)</f>
        <v>0</v>
      </c>
      <c r="BG165" s="202">
        <f>IF(N165="zákl. přenesená",J165,0)</f>
        <v>0</v>
      </c>
      <c r="BH165" s="202">
        <f>IF(N165="sníž. přenesená",J165,0)</f>
        <v>0</v>
      </c>
      <c r="BI165" s="202">
        <f>IF(N165="nulová",J165,0)</f>
        <v>0</v>
      </c>
      <c r="BJ165" s="23" t="s">
        <v>137</v>
      </c>
      <c r="BK165" s="202">
        <f>ROUND(I165*H165,2)</f>
        <v>0</v>
      </c>
      <c r="BL165" s="23" t="s">
        <v>201</v>
      </c>
      <c r="BM165" s="23" t="s">
        <v>276</v>
      </c>
    </row>
    <row r="166" spans="2:65" s="11" customFormat="1">
      <c r="B166" s="203"/>
      <c r="C166" s="204"/>
      <c r="D166" s="205" t="s">
        <v>139</v>
      </c>
      <c r="E166" s="206" t="s">
        <v>22</v>
      </c>
      <c r="F166" s="207" t="s">
        <v>140</v>
      </c>
      <c r="G166" s="204"/>
      <c r="H166" s="206" t="s">
        <v>22</v>
      </c>
      <c r="I166" s="208"/>
      <c r="J166" s="204"/>
      <c r="K166" s="204"/>
      <c r="L166" s="209"/>
      <c r="M166" s="210"/>
      <c r="N166" s="211"/>
      <c r="O166" s="211"/>
      <c r="P166" s="211"/>
      <c r="Q166" s="211"/>
      <c r="R166" s="211"/>
      <c r="S166" s="211"/>
      <c r="T166" s="212"/>
      <c r="AT166" s="213" t="s">
        <v>139</v>
      </c>
      <c r="AU166" s="213" t="s">
        <v>137</v>
      </c>
      <c r="AV166" s="11" t="s">
        <v>24</v>
      </c>
      <c r="AW166" s="11" t="s">
        <v>39</v>
      </c>
      <c r="AX166" s="11" t="s">
        <v>75</v>
      </c>
      <c r="AY166" s="213" t="s">
        <v>128</v>
      </c>
    </row>
    <row r="167" spans="2:65" s="12" customFormat="1">
      <c r="B167" s="214"/>
      <c r="C167" s="215"/>
      <c r="D167" s="205" t="s">
        <v>139</v>
      </c>
      <c r="E167" s="216" t="s">
        <v>22</v>
      </c>
      <c r="F167" s="217" t="s">
        <v>211</v>
      </c>
      <c r="G167" s="215"/>
      <c r="H167" s="218">
        <v>114.949</v>
      </c>
      <c r="I167" s="219"/>
      <c r="J167" s="215"/>
      <c r="K167" s="215"/>
      <c r="L167" s="220"/>
      <c r="M167" s="221"/>
      <c r="N167" s="222"/>
      <c r="O167" s="222"/>
      <c r="P167" s="222"/>
      <c r="Q167" s="222"/>
      <c r="R167" s="222"/>
      <c r="S167" s="222"/>
      <c r="T167" s="223"/>
      <c r="AT167" s="224" t="s">
        <v>139</v>
      </c>
      <c r="AU167" s="224" t="s">
        <v>137</v>
      </c>
      <c r="AV167" s="12" t="s">
        <v>137</v>
      </c>
      <c r="AW167" s="12" t="s">
        <v>39</v>
      </c>
      <c r="AX167" s="12" t="s">
        <v>75</v>
      </c>
      <c r="AY167" s="224" t="s">
        <v>128</v>
      </c>
    </row>
    <row r="168" spans="2:65" s="13" customFormat="1">
      <c r="B168" s="225"/>
      <c r="C168" s="226"/>
      <c r="D168" s="205" t="s">
        <v>139</v>
      </c>
      <c r="E168" s="227" t="s">
        <v>22</v>
      </c>
      <c r="F168" s="228" t="s">
        <v>218</v>
      </c>
      <c r="G168" s="226"/>
      <c r="H168" s="229">
        <v>114.949</v>
      </c>
      <c r="I168" s="230"/>
      <c r="J168" s="226"/>
      <c r="K168" s="226"/>
      <c r="L168" s="231"/>
      <c r="M168" s="232"/>
      <c r="N168" s="233"/>
      <c r="O168" s="233"/>
      <c r="P168" s="233"/>
      <c r="Q168" s="233"/>
      <c r="R168" s="233"/>
      <c r="S168" s="233"/>
      <c r="T168" s="234"/>
      <c r="AT168" s="235" t="s">
        <v>139</v>
      </c>
      <c r="AU168" s="235" t="s">
        <v>137</v>
      </c>
      <c r="AV168" s="13" t="s">
        <v>148</v>
      </c>
      <c r="AW168" s="13" t="s">
        <v>39</v>
      </c>
      <c r="AX168" s="13" t="s">
        <v>24</v>
      </c>
      <c r="AY168" s="235" t="s">
        <v>128</v>
      </c>
    </row>
    <row r="169" spans="2:65" s="1" customFormat="1" ht="25.5" customHeight="1">
      <c r="B169" s="40"/>
      <c r="C169" s="191" t="s">
        <v>277</v>
      </c>
      <c r="D169" s="191" t="s">
        <v>131</v>
      </c>
      <c r="E169" s="192" t="s">
        <v>278</v>
      </c>
      <c r="F169" s="193" t="s">
        <v>279</v>
      </c>
      <c r="G169" s="194" t="s">
        <v>144</v>
      </c>
      <c r="H169" s="195">
        <v>38.107999999999997</v>
      </c>
      <c r="I169" s="196"/>
      <c r="J169" s="197">
        <f>ROUND(I169*H169,2)</f>
        <v>0</v>
      </c>
      <c r="K169" s="193" t="s">
        <v>145</v>
      </c>
      <c r="L169" s="60"/>
      <c r="M169" s="198" t="s">
        <v>22</v>
      </c>
      <c r="N169" s="199" t="s">
        <v>47</v>
      </c>
      <c r="O169" s="41"/>
      <c r="P169" s="200">
        <f>O169*H169</f>
        <v>0</v>
      </c>
      <c r="Q169" s="200">
        <v>0</v>
      </c>
      <c r="R169" s="200">
        <f>Q169*H169</f>
        <v>0</v>
      </c>
      <c r="S169" s="200">
        <v>0</v>
      </c>
      <c r="T169" s="201">
        <f>S169*H169</f>
        <v>0</v>
      </c>
      <c r="AR169" s="23" t="s">
        <v>201</v>
      </c>
      <c r="AT169" s="23" t="s">
        <v>131</v>
      </c>
      <c r="AU169" s="23" t="s">
        <v>137</v>
      </c>
      <c r="AY169" s="23" t="s">
        <v>128</v>
      </c>
      <c r="BE169" s="202">
        <f>IF(N169="základní",J169,0)</f>
        <v>0</v>
      </c>
      <c r="BF169" s="202">
        <f>IF(N169="snížená",J169,0)</f>
        <v>0</v>
      </c>
      <c r="BG169" s="202">
        <f>IF(N169="zákl. přenesená",J169,0)</f>
        <v>0</v>
      </c>
      <c r="BH169" s="202">
        <f>IF(N169="sníž. přenesená",J169,0)</f>
        <v>0</v>
      </c>
      <c r="BI169" s="202">
        <f>IF(N169="nulová",J169,0)</f>
        <v>0</v>
      </c>
      <c r="BJ169" s="23" t="s">
        <v>137</v>
      </c>
      <c r="BK169" s="202">
        <f>ROUND(I169*H169,2)</f>
        <v>0</v>
      </c>
      <c r="BL169" s="23" t="s">
        <v>201</v>
      </c>
      <c r="BM169" s="23" t="s">
        <v>280</v>
      </c>
    </row>
    <row r="170" spans="2:65" s="11" customFormat="1">
      <c r="B170" s="203"/>
      <c r="C170" s="204"/>
      <c r="D170" s="205" t="s">
        <v>139</v>
      </c>
      <c r="E170" s="206" t="s">
        <v>22</v>
      </c>
      <c r="F170" s="207" t="s">
        <v>140</v>
      </c>
      <c r="G170" s="204"/>
      <c r="H170" s="206" t="s">
        <v>22</v>
      </c>
      <c r="I170" s="208"/>
      <c r="J170" s="204"/>
      <c r="K170" s="204"/>
      <c r="L170" s="209"/>
      <c r="M170" s="210"/>
      <c r="N170" s="211"/>
      <c r="O170" s="211"/>
      <c r="P170" s="211"/>
      <c r="Q170" s="211"/>
      <c r="R170" s="211"/>
      <c r="S170" s="211"/>
      <c r="T170" s="212"/>
      <c r="AT170" s="213" t="s">
        <v>139</v>
      </c>
      <c r="AU170" s="213" t="s">
        <v>137</v>
      </c>
      <c r="AV170" s="11" t="s">
        <v>24</v>
      </c>
      <c r="AW170" s="11" t="s">
        <v>39</v>
      </c>
      <c r="AX170" s="11" t="s">
        <v>75</v>
      </c>
      <c r="AY170" s="213" t="s">
        <v>128</v>
      </c>
    </row>
    <row r="171" spans="2:65" s="12" customFormat="1">
      <c r="B171" s="214"/>
      <c r="C171" s="215"/>
      <c r="D171" s="205" t="s">
        <v>139</v>
      </c>
      <c r="E171" s="216" t="s">
        <v>22</v>
      </c>
      <c r="F171" s="217" t="s">
        <v>204</v>
      </c>
      <c r="G171" s="215"/>
      <c r="H171" s="218">
        <v>38.107999999999997</v>
      </c>
      <c r="I171" s="219"/>
      <c r="J171" s="215"/>
      <c r="K171" s="215"/>
      <c r="L171" s="220"/>
      <c r="M171" s="221"/>
      <c r="N171" s="222"/>
      <c r="O171" s="222"/>
      <c r="P171" s="222"/>
      <c r="Q171" s="222"/>
      <c r="R171" s="222"/>
      <c r="S171" s="222"/>
      <c r="T171" s="223"/>
      <c r="AT171" s="224" t="s">
        <v>139</v>
      </c>
      <c r="AU171" s="224" t="s">
        <v>137</v>
      </c>
      <c r="AV171" s="12" t="s">
        <v>137</v>
      </c>
      <c r="AW171" s="12" t="s">
        <v>39</v>
      </c>
      <c r="AX171" s="12" t="s">
        <v>24</v>
      </c>
      <c r="AY171" s="224" t="s">
        <v>128</v>
      </c>
    </row>
    <row r="172" spans="2:65" s="1" customFormat="1" ht="16.5" customHeight="1">
      <c r="B172" s="40"/>
      <c r="C172" s="236" t="s">
        <v>281</v>
      </c>
      <c r="D172" s="236" t="s">
        <v>219</v>
      </c>
      <c r="E172" s="237" t="s">
        <v>282</v>
      </c>
      <c r="F172" s="238" t="s">
        <v>283</v>
      </c>
      <c r="G172" s="239" t="s">
        <v>250</v>
      </c>
      <c r="H172" s="240">
        <v>0.54900000000000004</v>
      </c>
      <c r="I172" s="241"/>
      <c r="J172" s="242">
        <f>ROUND(I172*H172,2)</f>
        <v>0</v>
      </c>
      <c r="K172" s="238" t="s">
        <v>145</v>
      </c>
      <c r="L172" s="243"/>
      <c r="M172" s="244" t="s">
        <v>22</v>
      </c>
      <c r="N172" s="245" t="s">
        <v>47</v>
      </c>
      <c r="O172" s="41"/>
      <c r="P172" s="200">
        <f>O172*H172</f>
        <v>0</v>
      </c>
      <c r="Q172" s="200">
        <v>0.55000000000000004</v>
      </c>
      <c r="R172" s="200">
        <f>Q172*H172</f>
        <v>0.30195000000000005</v>
      </c>
      <c r="S172" s="200">
        <v>0</v>
      </c>
      <c r="T172" s="201">
        <f>S172*H172</f>
        <v>0</v>
      </c>
      <c r="AR172" s="23" t="s">
        <v>222</v>
      </c>
      <c r="AT172" s="23" t="s">
        <v>219</v>
      </c>
      <c r="AU172" s="23" t="s">
        <v>137</v>
      </c>
      <c r="AY172" s="23" t="s">
        <v>128</v>
      </c>
      <c r="BE172" s="202">
        <f>IF(N172="základní",J172,0)</f>
        <v>0</v>
      </c>
      <c r="BF172" s="202">
        <f>IF(N172="snížená",J172,0)</f>
        <v>0</v>
      </c>
      <c r="BG172" s="202">
        <f>IF(N172="zákl. přenesená",J172,0)</f>
        <v>0</v>
      </c>
      <c r="BH172" s="202">
        <f>IF(N172="sníž. přenesená",J172,0)</f>
        <v>0</v>
      </c>
      <c r="BI172" s="202">
        <f>IF(N172="nulová",J172,0)</f>
        <v>0</v>
      </c>
      <c r="BJ172" s="23" t="s">
        <v>137</v>
      </c>
      <c r="BK172" s="202">
        <f>ROUND(I172*H172,2)</f>
        <v>0</v>
      </c>
      <c r="BL172" s="23" t="s">
        <v>201</v>
      </c>
      <c r="BM172" s="23" t="s">
        <v>284</v>
      </c>
    </row>
    <row r="173" spans="2:65" s="11" customFormat="1">
      <c r="B173" s="203"/>
      <c r="C173" s="204"/>
      <c r="D173" s="205" t="s">
        <v>139</v>
      </c>
      <c r="E173" s="206" t="s">
        <v>22</v>
      </c>
      <c r="F173" s="207" t="s">
        <v>285</v>
      </c>
      <c r="G173" s="204"/>
      <c r="H173" s="206" t="s">
        <v>22</v>
      </c>
      <c r="I173" s="208"/>
      <c r="J173" s="204"/>
      <c r="K173" s="204"/>
      <c r="L173" s="209"/>
      <c r="M173" s="210"/>
      <c r="N173" s="211"/>
      <c r="O173" s="211"/>
      <c r="P173" s="211"/>
      <c r="Q173" s="211"/>
      <c r="R173" s="211"/>
      <c r="S173" s="211"/>
      <c r="T173" s="212"/>
      <c r="AT173" s="213" t="s">
        <v>139</v>
      </c>
      <c r="AU173" s="213" t="s">
        <v>137</v>
      </c>
      <c r="AV173" s="11" t="s">
        <v>24</v>
      </c>
      <c r="AW173" s="11" t="s">
        <v>39</v>
      </c>
      <c r="AX173" s="11" t="s">
        <v>75</v>
      </c>
      <c r="AY173" s="213" t="s">
        <v>128</v>
      </c>
    </row>
    <row r="174" spans="2:65" s="12" customFormat="1">
      <c r="B174" s="214"/>
      <c r="C174" s="215"/>
      <c r="D174" s="205" t="s">
        <v>139</v>
      </c>
      <c r="E174" s="216" t="s">
        <v>22</v>
      </c>
      <c r="F174" s="217" t="s">
        <v>286</v>
      </c>
      <c r="G174" s="215"/>
      <c r="H174" s="218">
        <v>0.54900000000000004</v>
      </c>
      <c r="I174" s="219"/>
      <c r="J174" s="215"/>
      <c r="K174" s="215"/>
      <c r="L174" s="220"/>
      <c r="M174" s="221"/>
      <c r="N174" s="222"/>
      <c r="O174" s="222"/>
      <c r="P174" s="222"/>
      <c r="Q174" s="222"/>
      <c r="R174" s="222"/>
      <c r="S174" s="222"/>
      <c r="T174" s="223"/>
      <c r="AT174" s="224" t="s">
        <v>139</v>
      </c>
      <c r="AU174" s="224" t="s">
        <v>137</v>
      </c>
      <c r="AV174" s="12" t="s">
        <v>137</v>
      </c>
      <c r="AW174" s="12" t="s">
        <v>39</v>
      </c>
      <c r="AX174" s="12" t="s">
        <v>24</v>
      </c>
      <c r="AY174" s="224" t="s">
        <v>128</v>
      </c>
    </row>
    <row r="175" spans="2:65" s="1" customFormat="1" ht="38.25" customHeight="1">
      <c r="B175" s="40"/>
      <c r="C175" s="191" t="s">
        <v>287</v>
      </c>
      <c r="D175" s="191" t="s">
        <v>131</v>
      </c>
      <c r="E175" s="192" t="s">
        <v>288</v>
      </c>
      <c r="F175" s="193" t="s">
        <v>289</v>
      </c>
      <c r="G175" s="194" t="s">
        <v>144</v>
      </c>
      <c r="H175" s="195">
        <v>38.107999999999997</v>
      </c>
      <c r="I175" s="196"/>
      <c r="J175" s="197">
        <f>ROUND(I175*H175,2)</f>
        <v>0</v>
      </c>
      <c r="K175" s="193" t="s">
        <v>145</v>
      </c>
      <c r="L175" s="60"/>
      <c r="M175" s="198" t="s">
        <v>22</v>
      </c>
      <c r="N175" s="199" t="s">
        <v>47</v>
      </c>
      <c r="O175" s="41"/>
      <c r="P175" s="200">
        <f>O175*H175</f>
        <v>0</v>
      </c>
      <c r="Q175" s="200">
        <v>0</v>
      </c>
      <c r="R175" s="200">
        <f>Q175*H175</f>
        <v>0</v>
      </c>
      <c r="S175" s="200">
        <v>1.4999999999999999E-2</v>
      </c>
      <c r="T175" s="201">
        <f>S175*H175</f>
        <v>0.57161999999999991</v>
      </c>
      <c r="AR175" s="23" t="s">
        <v>201</v>
      </c>
      <c r="AT175" s="23" t="s">
        <v>131</v>
      </c>
      <c r="AU175" s="23" t="s">
        <v>137</v>
      </c>
      <c r="AY175" s="23" t="s">
        <v>128</v>
      </c>
      <c r="BE175" s="202">
        <f>IF(N175="základní",J175,0)</f>
        <v>0</v>
      </c>
      <c r="BF175" s="202">
        <f>IF(N175="snížená",J175,0)</f>
        <v>0</v>
      </c>
      <c r="BG175" s="202">
        <f>IF(N175="zákl. přenesená",J175,0)</f>
        <v>0</v>
      </c>
      <c r="BH175" s="202">
        <f>IF(N175="sníž. přenesená",J175,0)</f>
        <v>0</v>
      </c>
      <c r="BI175" s="202">
        <f>IF(N175="nulová",J175,0)</f>
        <v>0</v>
      </c>
      <c r="BJ175" s="23" t="s">
        <v>137</v>
      </c>
      <c r="BK175" s="202">
        <f>ROUND(I175*H175,2)</f>
        <v>0</v>
      </c>
      <c r="BL175" s="23" t="s">
        <v>201</v>
      </c>
      <c r="BM175" s="23" t="s">
        <v>290</v>
      </c>
    </row>
    <row r="176" spans="2:65" s="11" customFormat="1">
      <c r="B176" s="203"/>
      <c r="C176" s="204"/>
      <c r="D176" s="205" t="s">
        <v>139</v>
      </c>
      <c r="E176" s="206" t="s">
        <v>22</v>
      </c>
      <c r="F176" s="207" t="s">
        <v>140</v>
      </c>
      <c r="G176" s="204"/>
      <c r="H176" s="206" t="s">
        <v>22</v>
      </c>
      <c r="I176" s="208"/>
      <c r="J176" s="204"/>
      <c r="K176" s="204"/>
      <c r="L176" s="209"/>
      <c r="M176" s="210"/>
      <c r="N176" s="211"/>
      <c r="O176" s="211"/>
      <c r="P176" s="211"/>
      <c r="Q176" s="211"/>
      <c r="R176" s="211"/>
      <c r="S176" s="211"/>
      <c r="T176" s="212"/>
      <c r="AT176" s="213" t="s">
        <v>139</v>
      </c>
      <c r="AU176" s="213" t="s">
        <v>137</v>
      </c>
      <c r="AV176" s="11" t="s">
        <v>24</v>
      </c>
      <c r="AW176" s="11" t="s">
        <v>39</v>
      </c>
      <c r="AX176" s="11" t="s">
        <v>75</v>
      </c>
      <c r="AY176" s="213" t="s">
        <v>128</v>
      </c>
    </row>
    <row r="177" spans="2:65" s="12" customFormat="1">
      <c r="B177" s="214"/>
      <c r="C177" s="215"/>
      <c r="D177" s="205" t="s">
        <v>139</v>
      </c>
      <c r="E177" s="216" t="s">
        <v>22</v>
      </c>
      <c r="F177" s="217" t="s">
        <v>204</v>
      </c>
      <c r="G177" s="215"/>
      <c r="H177" s="218">
        <v>38.107999999999997</v>
      </c>
      <c r="I177" s="219"/>
      <c r="J177" s="215"/>
      <c r="K177" s="215"/>
      <c r="L177" s="220"/>
      <c r="M177" s="221"/>
      <c r="N177" s="222"/>
      <c r="O177" s="222"/>
      <c r="P177" s="222"/>
      <c r="Q177" s="222"/>
      <c r="R177" s="222"/>
      <c r="S177" s="222"/>
      <c r="T177" s="223"/>
      <c r="AT177" s="224" t="s">
        <v>139</v>
      </c>
      <c r="AU177" s="224" t="s">
        <v>137</v>
      </c>
      <c r="AV177" s="12" t="s">
        <v>137</v>
      </c>
      <c r="AW177" s="12" t="s">
        <v>39</v>
      </c>
      <c r="AX177" s="12" t="s">
        <v>24</v>
      </c>
      <c r="AY177" s="224" t="s">
        <v>128</v>
      </c>
    </row>
    <row r="178" spans="2:65" s="1" customFormat="1" ht="25.5" customHeight="1">
      <c r="B178" s="40"/>
      <c r="C178" s="191" t="s">
        <v>291</v>
      </c>
      <c r="D178" s="191" t="s">
        <v>131</v>
      </c>
      <c r="E178" s="192" t="s">
        <v>292</v>
      </c>
      <c r="F178" s="193" t="s">
        <v>293</v>
      </c>
      <c r="G178" s="194" t="s">
        <v>144</v>
      </c>
      <c r="H178" s="195">
        <v>415.6</v>
      </c>
      <c r="I178" s="196"/>
      <c r="J178" s="197">
        <f>ROUND(I178*H178,2)</f>
        <v>0</v>
      </c>
      <c r="K178" s="193" t="s">
        <v>145</v>
      </c>
      <c r="L178" s="60"/>
      <c r="M178" s="198" t="s">
        <v>22</v>
      </c>
      <c r="N178" s="199" t="s">
        <v>47</v>
      </c>
      <c r="O178" s="41"/>
      <c r="P178" s="200">
        <f>O178*H178</f>
        <v>0</v>
      </c>
      <c r="Q178" s="200">
        <v>0</v>
      </c>
      <c r="R178" s="200">
        <f>Q178*H178</f>
        <v>0</v>
      </c>
      <c r="S178" s="200">
        <v>0</v>
      </c>
      <c r="T178" s="201">
        <f>S178*H178</f>
        <v>0</v>
      </c>
      <c r="AR178" s="23" t="s">
        <v>201</v>
      </c>
      <c r="AT178" s="23" t="s">
        <v>131</v>
      </c>
      <c r="AU178" s="23" t="s">
        <v>137</v>
      </c>
      <c r="AY178" s="23" t="s">
        <v>128</v>
      </c>
      <c r="BE178" s="202">
        <f>IF(N178="základní",J178,0)</f>
        <v>0</v>
      </c>
      <c r="BF178" s="202">
        <f>IF(N178="snížená",J178,0)</f>
        <v>0</v>
      </c>
      <c r="BG178" s="202">
        <f>IF(N178="zákl. přenesená",J178,0)</f>
        <v>0</v>
      </c>
      <c r="BH178" s="202">
        <f>IF(N178="sníž. přenesená",J178,0)</f>
        <v>0</v>
      </c>
      <c r="BI178" s="202">
        <f>IF(N178="nulová",J178,0)</f>
        <v>0</v>
      </c>
      <c r="BJ178" s="23" t="s">
        <v>137</v>
      </c>
      <c r="BK178" s="202">
        <f>ROUND(I178*H178,2)</f>
        <v>0</v>
      </c>
      <c r="BL178" s="23" t="s">
        <v>201</v>
      </c>
      <c r="BM178" s="23" t="s">
        <v>294</v>
      </c>
    </row>
    <row r="179" spans="2:65" s="11" customFormat="1">
      <c r="B179" s="203"/>
      <c r="C179" s="204"/>
      <c r="D179" s="205" t="s">
        <v>139</v>
      </c>
      <c r="E179" s="206" t="s">
        <v>22</v>
      </c>
      <c r="F179" s="207" t="s">
        <v>140</v>
      </c>
      <c r="G179" s="204"/>
      <c r="H179" s="206" t="s">
        <v>22</v>
      </c>
      <c r="I179" s="208"/>
      <c r="J179" s="204"/>
      <c r="K179" s="204"/>
      <c r="L179" s="209"/>
      <c r="M179" s="210"/>
      <c r="N179" s="211"/>
      <c r="O179" s="211"/>
      <c r="P179" s="211"/>
      <c r="Q179" s="211"/>
      <c r="R179" s="211"/>
      <c r="S179" s="211"/>
      <c r="T179" s="212"/>
      <c r="AT179" s="213" t="s">
        <v>139</v>
      </c>
      <c r="AU179" s="213" t="s">
        <v>137</v>
      </c>
      <c r="AV179" s="11" t="s">
        <v>24</v>
      </c>
      <c r="AW179" s="11" t="s">
        <v>39</v>
      </c>
      <c r="AX179" s="11" t="s">
        <v>75</v>
      </c>
      <c r="AY179" s="213" t="s">
        <v>128</v>
      </c>
    </row>
    <row r="180" spans="2:65" s="12" customFormat="1">
      <c r="B180" s="214"/>
      <c r="C180" s="215"/>
      <c r="D180" s="205" t="s">
        <v>139</v>
      </c>
      <c r="E180" s="216" t="s">
        <v>22</v>
      </c>
      <c r="F180" s="217" t="s">
        <v>215</v>
      </c>
      <c r="G180" s="215"/>
      <c r="H180" s="218">
        <v>575.71799999999996</v>
      </c>
      <c r="I180" s="219"/>
      <c r="J180" s="215"/>
      <c r="K180" s="215"/>
      <c r="L180" s="220"/>
      <c r="M180" s="221"/>
      <c r="N180" s="222"/>
      <c r="O180" s="222"/>
      <c r="P180" s="222"/>
      <c r="Q180" s="222"/>
      <c r="R180" s="222"/>
      <c r="S180" s="222"/>
      <c r="T180" s="223"/>
      <c r="AT180" s="224" t="s">
        <v>139</v>
      </c>
      <c r="AU180" s="224" t="s">
        <v>137</v>
      </c>
      <c r="AV180" s="12" t="s">
        <v>137</v>
      </c>
      <c r="AW180" s="12" t="s">
        <v>39</v>
      </c>
      <c r="AX180" s="12" t="s">
        <v>75</v>
      </c>
      <c r="AY180" s="224" t="s">
        <v>128</v>
      </c>
    </row>
    <row r="181" spans="2:65" s="12" customFormat="1">
      <c r="B181" s="214"/>
      <c r="C181" s="215"/>
      <c r="D181" s="205" t="s">
        <v>139</v>
      </c>
      <c r="E181" s="216" t="s">
        <v>22</v>
      </c>
      <c r="F181" s="217" t="s">
        <v>216</v>
      </c>
      <c r="G181" s="215"/>
      <c r="H181" s="218">
        <v>-136.18799999999999</v>
      </c>
      <c r="I181" s="219"/>
      <c r="J181" s="215"/>
      <c r="K181" s="215"/>
      <c r="L181" s="220"/>
      <c r="M181" s="221"/>
      <c r="N181" s="222"/>
      <c r="O181" s="222"/>
      <c r="P181" s="222"/>
      <c r="Q181" s="222"/>
      <c r="R181" s="222"/>
      <c r="S181" s="222"/>
      <c r="T181" s="223"/>
      <c r="AT181" s="224" t="s">
        <v>139</v>
      </c>
      <c r="AU181" s="224" t="s">
        <v>137</v>
      </c>
      <c r="AV181" s="12" t="s">
        <v>137</v>
      </c>
      <c r="AW181" s="12" t="s">
        <v>39</v>
      </c>
      <c r="AX181" s="12" t="s">
        <v>75</v>
      </c>
      <c r="AY181" s="224" t="s">
        <v>128</v>
      </c>
    </row>
    <row r="182" spans="2:65" s="12" customFormat="1">
      <c r="B182" s="214"/>
      <c r="C182" s="215"/>
      <c r="D182" s="205" t="s">
        <v>139</v>
      </c>
      <c r="E182" s="216" t="s">
        <v>22</v>
      </c>
      <c r="F182" s="217" t="s">
        <v>217</v>
      </c>
      <c r="G182" s="215"/>
      <c r="H182" s="218">
        <v>-23.93</v>
      </c>
      <c r="I182" s="219"/>
      <c r="J182" s="215"/>
      <c r="K182" s="215"/>
      <c r="L182" s="220"/>
      <c r="M182" s="221"/>
      <c r="N182" s="222"/>
      <c r="O182" s="222"/>
      <c r="P182" s="222"/>
      <c r="Q182" s="222"/>
      <c r="R182" s="222"/>
      <c r="S182" s="222"/>
      <c r="T182" s="223"/>
      <c r="AT182" s="224" t="s">
        <v>139</v>
      </c>
      <c r="AU182" s="224" t="s">
        <v>137</v>
      </c>
      <c r="AV182" s="12" t="s">
        <v>137</v>
      </c>
      <c r="AW182" s="12" t="s">
        <v>39</v>
      </c>
      <c r="AX182" s="12" t="s">
        <v>75</v>
      </c>
      <c r="AY182" s="224" t="s">
        <v>128</v>
      </c>
    </row>
    <row r="183" spans="2:65" s="13" customFormat="1">
      <c r="B183" s="225"/>
      <c r="C183" s="226"/>
      <c r="D183" s="205" t="s">
        <v>139</v>
      </c>
      <c r="E183" s="227" t="s">
        <v>22</v>
      </c>
      <c r="F183" s="228" t="s">
        <v>218</v>
      </c>
      <c r="G183" s="226"/>
      <c r="H183" s="229">
        <v>415.6</v>
      </c>
      <c r="I183" s="230"/>
      <c r="J183" s="226"/>
      <c r="K183" s="226"/>
      <c r="L183" s="231"/>
      <c r="M183" s="232"/>
      <c r="N183" s="233"/>
      <c r="O183" s="233"/>
      <c r="P183" s="233"/>
      <c r="Q183" s="233"/>
      <c r="R183" s="233"/>
      <c r="S183" s="233"/>
      <c r="T183" s="234"/>
      <c r="AT183" s="235" t="s">
        <v>139</v>
      </c>
      <c r="AU183" s="235" t="s">
        <v>137</v>
      </c>
      <c r="AV183" s="13" t="s">
        <v>148</v>
      </c>
      <c r="AW183" s="13" t="s">
        <v>39</v>
      </c>
      <c r="AX183" s="13" t="s">
        <v>24</v>
      </c>
      <c r="AY183" s="235" t="s">
        <v>128</v>
      </c>
    </row>
    <row r="184" spans="2:65" s="1" customFormat="1" ht="25.5" customHeight="1">
      <c r="B184" s="40"/>
      <c r="C184" s="191" t="s">
        <v>295</v>
      </c>
      <c r="D184" s="191" t="s">
        <v>131</v>
      </c>
      <c r="E184" s="192" t="s">
        <v>296</v>
      </c>
      <c r="F184" s="193" t="s">
        <v>297</v>
      </c>
      <c r="G184" s="194" t="s">
        <v>144</v>
      </c>
      <c r="H184" s="195">
        <v>415.6</v>
      </c>
      <c r="I184" s="196"/>
      <c r="J184" s="197">
        <f>ROUND(I184*H184,2)</f>
        <v>0</v>
      </c>
      <c r="K184" s="193" t="s">
        <v>145</v>
      </c>
      <c r="L184" s="60"/>
      <c r="M184" s="198" t="s">
        <v>22</v>
      </c>
      <c r="N184" s="199" t="s">
        <v>47</v>
      </c>
      <c r="O184" s="41"/>
      <c r="P184" s="200">
        <f>O184*H184</f>
        <v>0</v>
      </c>
      <c r="Q184" s="200">
        <v>0</v>
      </c>
      <c r="R184" s="200">
        <f>Q184*H184</f>
        <v>0</v>
      </c>
      <c r="S184" s="200">
        <v>0</v>
      </c>
      <c r="T184" s="201">
        <f>S184*H184</f>
        <v>0</v>
      </c>
      <c r="AR184" s="23" t="s">
        <v>201</v>
      </c>
      <c r="AT184" s="23" t="s">
        <v>131</v>
      </c>
      <c r="AU184" s="23" t="s">
        <v>137</v>
      </c>
      <c r="AY184" s="23" t="s">
        <v>128</v>
      </c>
      <c r="BE184" s="202">
        <f>IF(N184="základní",J184,0)</f>
        <v>0</v>
      </c>
      <c r="BF184" s="202">
        <f>IF(N184="snížená",J184,0)</f>
        <v>0</v>
      </c>
      <c r="BG184" s="202">
        <f>IF(N184="zákl. přenesená",J184,0)</f>
        <v>0</v>
      </c>
      <c r="BH184" s="202">
        <f>IF(N184="sníž. přenesená",J184,0)</f>
        <v>0</v>
      </c>
      <c r="BI184" s="202">
        <f>IF(N184="nulová",J184,0)</f>
        <v>0</v>
      </c>
      <c r="BJ184" s="23" t="s">
        <v>137</v>
      </c>
      <c r="BK184" s="202">
        <f>ROUND(I184*H184,2)</f>
        <v>0</v>
      </c>
      <c r="BL184" s="23" t="s">
        <v>201</v>
      </c>
      <c r="BM184" s="23" t="s">
        <v>298</v>
      </c>
    </row>
    <row r="185" spans="2:65" s="11" customFormat="1">
      <c r="B185" s="203"/>
      <c r="C185" s="204"/>
      <c r="D185" s="205" t="s">
        <v>139</v>
      </c>
      <c r="E185" s="206" t="s">
        <v>22</v>
      </c>
      <c r="F185" s="207" t="s">
        <v>140</v>
      </c>
      <c r="G185" s="204"/>
      <c r="H185" s="206" t="s">
        <v>22</v>
      </c>
      <c r="I185" s="208"/>
      <c r="J185" s="204"/>
      <c r="K185" s="204"/>
      <c r="L185" s="209"/>
      <c r="M185" s="210"/>
      <c r="N185" s="211"/>
      <c r="O185" s="211"/>
      <c r="P185" s="211"/>
      <c r="Q185" s="211"/>
      <c r="R185" s="211"/>
      <c r="S185" s="211"/>
      <c r="T185" s="212"/>
      <c r="AT185" s="213" t="s">
        <v>139</v>
      </c>
      <c r="AU185" s="213" t="s">
        <v>137</v>
      </c>
      <c r="AV185" s="11" t="s">
        <v>24</v>
      </c>
      <c r="AW185" s="11" t="s">
        <v>39</v>
      </c>
      <c r="AX185" s="11" t="s">
        <v>75</v>
      </c>
      <c r="AY185" s="213" t="s">
        <v>128</v>
      </c>
    </row>
    <row r="186" spans="2:65" s="12" customFormat="1">
      <c r="B186" s="214"/>
      <c r="C186" s="215"/>
      <c r="D186" s="205" t="s">
        <v>139</v>
      </c>
      <c r="E186" s="216" t="s">
        <v>22</v>
      </c>
      <c r="F186" s="217" t="s">
        <v>215</v>
      </c>
      <c r="G186" s="215"/>
      <c r="H186" s="218">
        <v>575.71799999999996</v>
      </c>
      <c r="I186" s="219"/>
      <c r="J186" s="215"/>
      <c r="K186" s="215"/>
      <c r="L186" s="220"/>
      <c r="M186" s="221"/>
      <c r="N186" s="222"/>
      <c r="O186" s="222"/>
      <c r="P186" s="222"/>
      <c r="Q186" s="222"/>
      <c r="R186" s="222"/>
      <c r="S186" s="222"/>
      <c r="T186" s="223"/>
      <c r="AT186" s="224" t="s">
        <v>139</v>
      </c>
      <c r="AU186" s="224" t="s">
        <v>137</v>
      </c>
      <c r="AV186" s="12" t="s">
        <v>137</v>
      </c>
      <c r="AW186" s="12" t="s">
        <v>39</v>
      </c>
      <c r="AX186" s="12" t="s">
        <v>75</v>
      </c>
      <c r="AY186" s="224" t="s">
        <v>128</v>
      </c>
    </row>
    <row r="187" spans="2:65" s="12" customFormat="1">
      <c r="B187" s="214"/>
      <c r="C187" s="215"/>
      <c r="D187" s="205" t="s">
        <v>139</v>
      </c>
      <c r="E187" s="216" t="s">
        <v>22</v>
      </c>
      <c r="F187" s="217" t="s">
        <v>216</v>
      </c>
      <c r="G187" s="215"/>
      <c r="H187" s="218">
        <v>-136.18799999999999</v>
      </c>
      <c r="I187" s="219"/>
      <c r="J187" s="215"/>
      <c r="K187" s="215"/>
      <c r="L187" s="220"/>
      <c r="M187" s="221"/>
      <c r="N187" s="222"/>
      <c r="O187" s="222"/>
      <c r="P187" s="222"/>
      <c r="Q187" s="222"/>
      <c r="R187" s="222"/>
      <c r="S187" s="222"/>
      <c r="T187" s="223"/>
      <c r="AT187" s="224" t="s">
        <v>139</v>
      </c>
      <c r="AU187" s="224" t="s">
        <v>137</v>
      </c>
      <c r="AV187" s="12" t="s">
        <v>137</v>
      </c>
      <c r="AW187" s="12" t="s">
        <v>39</v>
      </c>
      <c r="AX187" s="12" t="s">
        <v>75</v>
      </c>
      <c r="AY187" s="224" t="s">
        <v>128</v>
      </c>
    </row>
    <row r="188" spans="2:65" s="12" customFormat="1">
      <c r="B188" s="214"/>
      <c r="C188" s="215"/>
      <c r="D188" s="205" t="s">
        <v>139</v>
      </c>
      <c r="E188" s="216" t="s">
        <v>22</v>
      </c>
      <c r="F188" s="217" t="s">
        <v>217</v>
      </c>
      <c r="G188" s="215"/>
      <c r="H188" s="218">
        <v>-23.93</v>
      </c>
      <c r="I188" s="219"/>
      <c r="J188" s="215"/>
      <c r="K188" s="215"/>
      <c r="L188" s="220"/>
      <c r="M188" s="221"/>
      <c r="N188" s="222"/>
      <c r="O188" s="222"/>
      <c r="P188" s="222"/>
      <c r="Q188" s="222"/>
      <c r="R188" s="222"/>
      <c r="S188" s="222"/>
      <c r="T188" s="223"/>
      <c r="AT188" s="224" t="s">
        <v>139</v>
      </c>
      <c r="AU188" s="224" t="s">
        <v>137</v>
      </c>
      <c r="AV188" s="12" t="s">
        <v>137</v>
      </c>
      <c r="AW188" s="12" t="s">
        <v>39</v>
      </c>
      <c r="AX188" s="12" t="s">
        <v>75</v>
      </c>
      <c r="AY188" s="224" t="s">
        <v>128</v>
      </c>
    </row>
    <row r="189" spans="2:65" s="13" customFormat="1">
      <c r="B189" s="225"/>
      <c r="C189" s="226"/>
      <c r="D189" s="205" t="s">
        <v>139</v>
      </c>
      <c r="E189" s="227" t="s">
        <v>22</v>
      </c>
      <c r="F189" s="228" t="s">
        <v>218</v>
      </c>
      <c r="G189" s="226"/>
      <c r="H189" s="229">
        <v>415.6</v>
      </c>
      <c r="I189" s="230"/>
      <c r="J189" s="226"/>
      <c r="K189" s="226"/>
      <c r="L189" s="231"/>
      <c r="M189" s="232"/>
      <c r="N189" s="233"/>
      <c r="O189" s="233"/>
      <c r="P189" s="233"/>
      <c r="Q189" s="233"/>
      <c r="R189" s="233"/>
      <c r="S189" s="233"/>
      <c r="T189" s="234"/>
      <c r="AT189" s="235" t="s">
        <v>139</v>
      </c>
      <c r="AU189" s="235" t="s">
        <v>137</v>
      </c>
      <c r="AV189" s="13" t="s">
        <v>148</v>
      </c>
      <c r="AW189" s="13" t="s">
        <v>39</v>
      </c>
      <c r="AX189" s="13" t="s">
        <v>24</v>
      </c>
      <c r="AY189" s="235" t="s">
        <v>128</v>
      </c>
    </row>
    <row r="190" spans="2:65" s="1" customFormat="1" ht="38.25" customHeight="1">
      <c r="B190" s="40"/>
      <c r="C190" s="236" t="s">
        <v>299</v>
      </c>
      <c r="D190" s="236" t="s">
        <v>219</v>
      </c>
      <c r="E190" s="237" t="s">
        <v>300</v>
      </c>
      <c r="F190" s="238" t="s">
        <v>301</v>
      </c>
      <c r="G190" s="239" t="s">
        <v>250</v>
      </c>
      <c r="H190" s="240">
        <v>4.609</v>
      </c>
      <c r="I190" s="241"/>
      <c r="J190" s="242">
        <f>ROUND(I190*H190,2)</f>
        <v>0</v>
      </c>
      <c r="K190" s="238" t="s">
        <v>302</v>
      </c>
      <c r="L190" s="243"/>
      <c r="M190" s="244" t="s">
        <v>22</v>
      </c>
      <c r="N190" s="245" t="s">
        <v>47</v>
      </c>
      <c r="O190" s="41"/>
      <c r="P190" s="200">
        <f>O190*H190</f>
        <v>0</v>
      </c>
      <c r="Q190" s="200">
        <v>0.55000000000000004</v>
      </c>
      <c r="R190" s="200">
        <f>Q190*H190</f>
        <v>2.5349500000000003</v>
      </c>
      <c r="S190" s="200">
        <v>0</v>
      </c>
      <c r="T190" s="201">
        <f>S190*H190</f>
        <v>0</v>
      </c>
      <c r="AR190" s="23" t="s">
        <v>222</v>
      </c>
      <c r="AT190" s="23" t="s">
        <v>219</v>
      </c>
      <c r="AU190" s="23" t="s">
        <v>137</v>
      </c>
      <c r="AY190" s="23" t="s">
        <v>128</v>
      </c>
      <c r="BE190" s="202">
        <f>IF(N190="základní",J190,0)</f>
        <v>0</v>
      </c>
      <c r="BF190" s="202">
        <f>IF(N190="snížená",J190,0)</f>
        <v>0</v>
      </c>
      <c r="BG190" s="202">
        <f>IF(N190="zákl. přenesená",J190,0)</f>
        <v>0</v>
      </c>
      <c r="BH190" s="202">
        <f>IF(N190="sníž. přenesená",J190,0)</f>
        <v>0</v>
      </c>
      <c r="BI190" s="202">
        <f>IF(N190="nulová",J190,0)</f>
        <v>0</v>
      </c>
      <c r="BJ190" s="23" t="s">
        <v>137</v>
      </c>
      <c r="BK190" s="202">
        <f>ROUND(I190*H190,2)</f>
        <v>0</v>
      </c>
      <c r="BL190" s="23" t="s">
        <v>201</v>
      </c>
      <c r="BM190" s="23" t="s">
        <v>303</v>
      </c>
    </row>
    <row r="191" spans="2:65" s="12" customFormat="1">
      <c r="B191" s="214"/>
      <c r="C191" s="215"/>
      <c r="D191" s="205" t="s">
        <v>139</v>
      </c>
      <c r="E191" s="216" t="s">
        <v>22</v>
      </c>
      <c r="F191" s="217" t="s">
        <v>304</v>
      </c>
      <c r="G191" s="215"/>
      <c r="H191" s="218">
        <v>3.4140000000000001</v>
      </c>
      <c r="I191" s="219"/>
      <c r="J191" s="215"/>
      <c r="K191" s="215"/>
      <c r="L191" s="220"/>
      <c r="M191" s="221"/>
      <c r="N191" s="222"/>
      <c r="O191" s="222"/>
      <c r="P191" s="222"/>
      <c r="Q191" s="222"/>
      <c r="R191" s="222"/>
      <c r="S191" s="222"/>
      <c r="T191" s="223"/>
      <c r="AT191" s="224" t="s">
        <v>139</v>
      </c>
      <c r="AU191" s="224" t="s">
        <v>137</v>
      </c>
      <c r="AV191" s="12" t="s">
        <v>137</v>
      </c>
      <c r="AW191" s="12" t="s">
        <v>39</v>
      </c>
      <c r="AX191" s="12" t="s">
        <v>75</v>
      </c>
      <c r="AY191" s="224" t="s">
        <v>128</v>
      </c>
    </row>
    <row r="192" spans="2:65" s="12" customFormat="1">
      <c r="B192" s="214"/>
      <c r="C192" s="215"/>
      <c r="D192" s="205" t="s">
        <v>139</v>
      </c>
      <c r="E192" s="216" t="s">
        <v>22</v>
      </c>
      <c r="F192" s="217" t="s">
        <v>305</v>
      </c>
      <c r="G192" s="215"/>
      <c r="H192" s="218">
        <v>1.1950000000000001</v>
      </c>
      <c r="I192" s="219"/>
      <c r="J192" s="215"/>
      <c r="K192" s="215"/>
      <c r="L192" s="220"/>
      <c r="M192" s="221"/>
      <c r="N192" s="222"/>
      <c r="O192" s="222"/>
      <c r="P192" s="222"/>
      <c r="Q192" s="222"/>
      <c r="R192" s="222"/>
      <c r="S192" s="222"/>
      <c r="T192" s="223"/>
      <c r="AT192" s="224" t="s">
        <v>139</v>
      </c>
      <c r="AU192" s="224" t="s">
        <v>137</v>
      </c>
      <c r="AV192" s="12" t="s">
        <v>137</v>
      </c>
      <c r="AW192" s="12" t="s">
        <v>39</v>
      </c>
      <c r="AX192" s="12" t="s">
        <v>75</v>
      </c>
      <c r="AY192" s="224" t="s">
        <v>128</v>
      </c>
    </row>
    <row r="193" spans="2:65" s="13" customFormat="1">
      <c r="B193" s="225"/>
      <c r="C193" s="226"/>
      <c r="D193" s="205" t="s">
        <v>139</v>
      </c>
      <c r="E193" s="227" t="s">
        <v>22</v>
      </c>
      <c r="F193" s="228" t="s">
        <v>218</v>
      </c>
      <c r="G193" s="226"/>
      <c r="H193" s="229">
        <v>4.609</v>
      </c>
      <c r="I193" s="230"/>
      <c r="J193" s="226"/>
      <c r="K193" s="226"/>
      <c r="L193" s="231"/>
      <c r="M193" s="232"/>
      <c r="N193" s="233"/>
      <c r="O193" s="233"/>
      <c r="P193" s="233"/>
      <c r="Q193" s="233"/>
      <c r="R193" s="233"/>
      <c r="S193" s="233"/>
      <c r="T193" s="234"/>
      <c r="AT193" s="235" t="s">
        <v>139</v>
      </c>
      <c r="AU193" s="235" t="s">
        <v>137</v>
      </c>
      <c r="AV193" s="13" t="s">
        <v>148</v>
      </c>
      <c r="AW193" s="13" t="s">
        <v>39</v>
      </c>
      <c r="AX193" s="13" t="s">
        <v>24</v>
      </c>
      <c r="AY193" s="235" t="s">
        <v>128</v>
      </c>
    </row>
    <row r="194" spans="2:65" s="1" customFormat="1" ht="25.5" customHeight="1">
      <c r="B194" s="40"/>
      <c r="C194" s="191" t="s">
        <v>306</v>
      </c>
      <c r="D194" s="191" t="s">
        <v>131</v>
      </c>
      <c r="E194" s="192" t="s">
        <v>307</v>
      </c>
      <c r="F194" s="193" t="s">
        <v>308</v>
      </c>
      <c r="G194" s="194" t="s">
        <v>250</v>
      </c>
      <c r="H194" s="195">
        <v>5.1580000000000004</v>
      </c>
      <c r="I194" s="196"/>
      <c r="J194" s="197">
        <f>ROUND(I194*H194,2)</f>
        <v>0</v>
      </c>
      <c r="K194" s="193" t="s">
        <v>145</v>
      </c>
      <c r="L194" s="60"/>
      <c r="M194" s="198" t="s">
        <v>22</v>
      </c>
      <c r="N194" s="199" t="s">
        <v>47</v>
      </c>
      <c r="O194" s="41"/>
      <c r="P194" s="200">
        <f>O194*H194</f>
        <v>0</v>
      </c>
      <c r="Q194" s="200">
        <v>2.3369999999999998E-2</v>
      </c>
      <c r="R194" s="200">
        <f>Q194*H194</f>
        <v>0.12054246</v>
      </c>
      <c r="S194" s="200">
        <v>0</v>
      </c>
      <c r="T194" s="201">
        <f>S194*H194</f>
        <v>0</v>
      </c>
      <c r="AR194" s="23" t="s">
        <v>201</v>
      </c>
      <c r="AT194" s="23" t="s">
        <v>131</v>
      </c>
      <c r="AU194" s="23" t="s">
        <v>137</v>
      </c>
      <c r="AY194" s="23" t="s">
        <v>128</v>
      </c>
      <c r="BE194" s="202">
        <f>IF(N194="základní",J194,0)</f>
        <v>0</v>
      </c>
      <c r="BF194" s="202">
        <f>IF(N194="snížená",J194,0)</f>
        <v>0</v>
      </c>
      <c r="BG194" s="202">
        <f>IF(N194="zákl. přenesená",J194,0)</f>
        <v>0</v>
      </c>
      <c r="BH194" s="202">
        <f>IF(N194="sníž. přenesená",J194,0)</f>
        <v>0</v>
      </c>
      <c r="BI194" s="202">
        <f>IF(N194="nulová",J194,0)</f>
        <v>0</v>
      </c>
      <c r="BJ194" s="23" t="s">
        <v>137</v>
      </c>
      <c r="BK194" s="202">
        <f>ROUND(I194*H194,2)</f>
        <v>0</v>
      </c>
      <c r="BL194" s="23" t="s">
        <v>201</v>
      </c>
      <c r="BM194" s="23" t="s">
        <v>309</v>
      </c>
    </row>
    <row r="195" spans="2:65" s="12" customFormat="1">
      <c r="B195" s="214"/>
      <c r="C195" s="215"/>
      <c r="D195" s="205" t="s">
        <v>139</v>
      </c>
      <c r="E195" s="216" t="s">
        <v>22</v>
      </c>
      <c r="F195" s="217" t="s">
        <v>252</v>
      </c>
      <c r="G195" s="215"/>
      <c r="H195" s="218">
        <v>5.1580000000000004</v>
      </c>
      <c r="I195" s="219"/>
      <c r="J195" s="215"/>
      <c r="K195" s="215"/>
      <c r="L195" s="220"/>
      <c r="M195" s="221"/>
      <c r="N195" s="222"/>
      <c r="O195" s="222"/>
      <c r="P195" s="222"/>
      <c r="Q195" s="222"/>
      <c r="R195" s="222"/>
      <c r="S195" s="222"/>
      <c r="T195" s="223"/>
      <c r="AT195" s="224" t="s">
        <v>139</v>
      </c>
      <c r="AU195" s="224" t="s">
        <v>137</v>
      </c>
      <c r="AV195" s="12" t="s">
        <v>137</v>
      </c>
      <c r="AW195" s="12" t="s">
        <v>39</v>
      </c>
      <c r="AX195" s="12" t="s">
        <v>24</v>
      </c>
      <c r="AY195" s="224" t="s">
        <v>128</v>
      </c>
    </row>
    <row r="196" spans="2:65" s="1" customFormat="1" ht="38.25" customHeight="1">
      <c r="B196" s="40"/>
      <c r="C196" s="191" t="s">
        <v>310</v>
      </c>
      <c r="D196" s="191" t="s">
        <v>131</v>
      </c>
      <c r="E196" s="192" t="s">
        <v>311</v>
      </c>
      <c r="F196" s="193" t="s">
        <v>312</v>
      </c>
      <c r="G196" s="194" t="s">
        <v>231</v>
      </c>
      <c r="H196" s="195">
        <v>1</v>
      </c>
      <c r="I196" s="196"/>
      <c r="J196" s="197">
        <f>ROUND(I196*H196,2)</f>
        <v>0</v>
      </c>
      <c r="K196" s="193" t="s">
        <v>135</v>
      </c>
      <c r="L196" s="60"/>
      <c r="M196" s="198" t="s">
        <v>22</v>
      </c>
      <c r="N196" s="199" t="s">
        <v>47</v>
      </c>
      <c r="O196" s="41"/>
      <c r="P196" s="200">
        <f>O196*H196</f>
        <v>0</v>
      </c>
      <c r="Q196" s="200">
        <v>0</v>
      </c>
      <c r="R196" s="200">
        <f>Q196*H196</f>
        <v>0</v>
      </c>
      <c r="S196" s="200">
        <v>0</v>
      </c>
      <c r="T196" s="201">
        <f>S196*H196</f>
        <v>0</v>
      </c>
      <c r="AR196" s="23" t="s">
        <v>201</v>
      </c>
      <c r="AT196" s="23" t="s">
        <v>131</v>
      </c>
      <c r="AU196" s="23" t="s">
        <v>137</v>
      </c>
      <c r="AY196" s="23" t="s">
        <v>128</v>
      </c>
      <c r="BE196" s="202">
        <f>IF(N196="základní",J196,0)</f>
        <v>0</v>
      </c>
      <c r="BF196" s="202">
        <f>IF(N196="snížená",J196,0)</f>
        <v>0</v>
      </c>
      <c r="BG196" s="202">
        <f>IF(N196="zákl. přenesená",J196,0)</f>
        <v>0</v>
      </c>
      <c r="BH196" s="202">
        <f>IF(N196="sníž. přenesená",J196,0)</f>
        <v>0</v>
      </c>
      <c r="BI196" s="202">
        <f>IF(N196="nulová",J196,0)</f>
        <v>0</v>
      </c>
      <c r="BJ196" s="23" t="s">
        <v>137</v>
      </c>
      <c r="BK196" s="202">
        <f>ROUND(I196*H196,2)</f>
        <v>0</v>
      </c>
      <c r="BL196" s="23" t="s">
        <v>201</v>
      </c>
      <c r="BM196" s="23" t="s">
        <v>313</v>
      </c>
    </row>
    <row r="197" spans="2:65" s="10" customFormat="1" ht="29.85" customHeight="1">
      <c r="B197" s="175"/>
      <c r="C197" s="176"/>
      <c r="D197" s="177" t="s">
        <v>74</v>
      </c>
      <c r="E197" s="189" t="s">
        <v>314</v>
      </c>
      <c r="F197" s="189" t="s">
        <v>315</v>
      </c>
      <c r="G197" s="176"/>
      <c r="H197" s="176"/>
      <c r="I197" s="179"/>
      <c r="J197" s="190">
        <f>BK197</f>
        <v>0</v>
      </c>
      <c r="K197" s="176"/>
      <c r="L197" s="181"/>
      <c r="M197" s="182"/>
      <c r="N197" s="183"/>
      <c r="O197" s="183"/>
      <c r="P197" s="184">
        <f>SUM(P198:P229)</f>
        <v>0</v>
      </c>
      <c r="Q197" s="183"/>
      <c r="R197" s="184">
        <f>SUM(R198:R229)</f>
        <v>2.6613443999999995</v>
      </c>
      <c r="S197" s="183"/>
      <c r="T197" s="185">
        <f>SUM(T198:T229)</f>
        <v>0.95457790000000009</v>
      </c>
      <c r="AR197" s="186" t="s">
        <v>137</v>
      </c>
      <c r="AT197" s="187" t="s">
        <v>74</v>
      </c>
      <c r="AU197" s="187" t="s">
        <v>24</v>
      </c>
      <c r="AY197" s="186" t="s">
        <v>128</v>
      </c>
      <c r="BK197" s="188">
        <f>SUM(BK198:BK229)</f>
        <v>0</v>
      </c>
    </row>
    <row r="198" spans="2:65" s="1" customFormat="1" ht="16.5" customHeight="1">
      <c r="B198" s="40"/>
      <c r="C198" s="191" t="s">
        <v>222</v>
      </c>
      <c r="D198" s="191" t="s">
        <v>131</v>
      </c>
      <c r="E198" s="192" t="s">
        <v>316</v>
      </c>
      <c r="F198" s="193" t="s">
        <v>317</v>
      </c>
      <c r="G198" s="194" t="s">
        <v>238</v>
      </c>
      <c r="H198" s="195">
        <v>10</v>
      </c>
      <c r="I198" s="196"/>
      <c r="J198" s="197">
        <f>ROUND(I198*H198,2)</f>
        <v>0</v>
      </c>
      <c r="K198" s="193" t="s">
        <v>135</v>
      </c>
      <c r="L198" s="60"/>
      <c r="M198" s="198" t="s">
        <v>22</v>
      </c>
      <c r="N198" s="199" t="s">
        <v>47</v>
      </c>
      <c r="O198" s="41"/>
      <c r="P198" s="200">
        <f>O198*H198</f>
        <v>0</v>
      </c>
      <c r="Q198" s="200">
        <v>0</v>
      </c>
      <c r="R198" s="200">
        <f>Q198*H198</f>
        <v>0</v>
      </c>
      <c r="S198" s="200">
        <v>0</v>
      </c>
      <c r="T198" s="201">
        <f>S198*H198</f>
        <v>0</v>
      </c>
      <c r="AR198" s="23" t="s">
        <v>201</v>
      </c>
      <c r="AT198" s="23" t="s">
        <v>131</v>
      </c>
      <c r="AU198" s="23" t="s">
        <v>137</v>
      </c>
      <c r="AY198" s="23" t="s">
        <v>128</v>
      </c>
      <c r="BE198" s="202">
        <f>IF(N198="základní",J198,0)</f>
        <v>0</v>
      </c>
      <c r="BF198" s="202">
        <f>IF(N198="snížená",J198,0)</f>
        <v>0</v>
      </c>
      <c r="BG198" s="202">
        <f>IF(N198="zákl. přenesená",J198,0)</f>
        <v>0</v>
      </c>
      <c r="BH198" s="202">
        <f>IF(N198="sníž. přenesená",J198,0)</f>
        <v>0</v>
      </c>
      <c r="BI198" s="202">
        <f>IF(N198="nulová",J198,0)</f>
        <v>0</v>
      </c>
      <c r="BJ198" s="23" t="s">
        <v>137</v>
      </c>
      <c r="BK198" s="202">
        <f>ROUND(I198*H198,2)</f>
        <v>0</v>
      </c>
      <c r="BL198" s="23" t="s">
        <v>201</v>
      </c>
      <c r="BM198" s="23" t="s">
        <v>318</v>
      </c>
    </row>
    <row r="199" spans="2:65" s="1" customFormat="1" ht="25.5" customHeight="1">
      <c r="B199" s="40"/>
      <c r="C199" s="191" t="s">
        <v>319</v>
      </c>
      <c r="D199" s="191" t="s">
        <v>131</v>
      </c>
      <c r="E199" s="192" t="s">
        <v>320</v>
      </c>
      <c r="F199" s="193" t="s">
        <v>321</v>
      </c>
      <c r="G199" s="194" t="s">
        <v>238</v>
      </c>
      <c r="H199" s="195">
        <v>6</v>
      </c>
      <c r="I199" s="196"/>
      <c r="J199" s="197">
        <f>ROUND(I199*H199,2)</f>
        <v>0</v>
      </c>
      <c r="K199" s="193" t="s">
        <v>135</v>
      </c>
      <c r="L199" s="60"/>
      <c r="M199" s="198" t="s">
        <v>22</v>
      </c>
      <c r="N199" s="199" t="s">
        <v>47</v>
      </c>
      <c r="O199" s="41"/>
      <c r="P199" s="200">
        <f>O199*H199</f>
        <v>0</v>
      </c>
      <c r="Q199" s="200">
        <v>0</v>
      </c>
      <c r="R199" s="200">
        <f>Q199*H199</f>
        <v>0</v>
      </c>
      <c r="S199" s="200">
        <v>0</v>
      </c>
      <c r="T199" s="201">
        <f>S199*H199</f>
        <v>0</v>
      </c>
      <c r="AR199" s="23" t="s">
        <v>201</v>
      </c>
      <c r="AT199" s="23" t="s">
        <v>131</v>
      </c>
      <c r="AU199" s="23" t="s">
        <v>137</v>
      </c>
      <c r="AY199" s="23" t="s">
        <v>128</v>
      </c>
      <c r="BE199" s="202">
        <f>IF(N199="základní",J199,0)</f>
        <v>0</v>
      </c>
      <c r="BF199" s="202">
        <f>IF(N199="snížená",J199,0)</f>
        <v>0</v>
      </c>
      <c r="BG199" s="202">
        <f>IF(N199="zákl. přenesená",J199,0)</f>
        <v>0</v>
      </c>
      <c r="BH199" s="202">
        <f>IF(N199="sníž. přenesená",J199,0)</f>
        <v>0</v>
      </c>
      <c r="BI199" s="202">
        <f>IF(N199="nulová",J199,0)</f>
        <v>0</v>
      </c>
      <c r="BJ199" s="23" t="s">
        <v>137</v>
      </c>
      <c r="BK199" s="202">
        <f>ROUND(I199*H199,2)</f>
        <v>0</v>
      </c>
      <c r="BL199" s="23" t="s">
        <v>201</v>
      </c>
      <c r="BM199" s="23" t="s">
        <v>322</v>
      </c>
    </row>
    <row r="200" spans="2:65" s="1" customFormat="1" ht="25.5" customHeight="1">
      <c r="B200" s="40"/>
      <c r="C200" s="191" t="s">
        <v>323</v>
      </c>
      <c r="D200" s="191" t="s">
        <v>131</v>
      </c>
      <c r="E200" s="192" t="s">
        <v>324</v>
      </c>
      <c r="F200" s="193" t="s">
        <v>325</v>
      </c>
      <c r="G200" s="194" t="s">
        <v>262</v>
      </c>
      <c r="H200" s="195">
        <v>53.24</v>
      </c>
      <c r="I200" s="196"/>
      <c r="J200" s="197">
        <f>ROUND(I200*H200,2)</f>
        <v>0</v>
      </c>
      <c r="K200" s="193" t="s">
        <v>145</v>
      </c>
      <c r="L200" s="60"/>
      <c r="M200" s="198" t="s">
        <v>22</v>
      </c>
      <c r="N200" s="199" t="s">
        <v>47</v>
      </c>
      <c r="O200" s="41"/>
      <c r="P200" s="200">
        <f>O200*H200</f>
        <v>0</v>
      </c>
      <c r="Q200" s="200">
        <v>0</v>
      </c>
      <c r="R200" s="200">
        <f>Q200*H200</f>
        <v>0</v>
      </c>
      <c r="S200" s="200">
        <v>3.3800000000000002E-3</v>
      </c>
      <c r="T200" s="201">
        <f>S200*H200</f>
        <v>0.17995120000000001</v>
      </c>
      <c r="AR200" s="23" t="s">
        <v>201</v>
      </c>
      <c r="AT200" s="23" t="s">
        <v>131</v>
      </c>
      <c r="AU200" s="23" t="s">
        <v>137</v>
      </c>
      <c r="AY200" s="23" t="s">
        <v>128</v>
      </c>
      <c r="BE200" s="202">
        <f>IF(N200="základní",J200,0)</f>
        <v>0</v>
      </c>
      <c r="BF200" s="202">
        <f>IF(N200="snížená",J200,0)</f>
        <v>0</v>
      </c>
      <c r="BG200" s="202">
        <f>IF(N200="zákl. přenesená",J200,0)</f>
        <v>0</v>
      </c>
      <c r="BH200" s="202">
        <f>IF(N200="sníž. přenesená",J200,0)</f>
        <v>0</v>
      </c>
      <c r="BI200" s="202">
        <f>IF(N200="nulová",J200,0)</f>
        <v>0</v>
      </c>
      <c r="BJ200" s="23" t="s">
        <v>137</v>
      </c>
      <c r="BK200" s="202">
        <f>ROUND(I200*H200,2)</f>
        <v>0</v>
      </c>
      <c r="BL200" s="23" t="s">
        <v>201</v>
      </c>
      <c r="BM200" s="23" t="s">
        <v>326</v>
      </c>
    </row>
    <row r="201" spans="2:65" s="12" customFormat="1">
      <c r="B201" s="214"/>
      <c r="C201" s="215"/>
      <c r="D201" s="205" t="s">
        <v>139</v>
      </c>
      <c r="E201" s="216" t="s">
        <v>22</v>
      </c>
      <c r="F201" s="217" t="s">
        <v>327</v>
      </c>
      <c r="G201" s="215"/>
      <c r="H201" s="218">
        <v>53.24</v>
      </c>
      <c r="I201" s="219"/>
      <c r="J201" s="215"/>
      <c r="K201" s="215"/>
      <c r="L201" s="220"/>
      <c r="M201" s="221"/>
      <c r="N201" s="222"/>
      <c r="O201" s="222"/>
      <c r="P201" s="222"/>
      <c r="Q201" s="222"/>
      <c r="R201" s="222"/>
      <c r="S201" s="222"/>
      <c r="T201" s="223"/>
      <c r="AT201" s="224" t="s">
        <v>139</v>
      </c>
      <c r="AU201" s="224" t="s">
        <v>137</v>
      </c>
      <c r="AV201" s="12" t="s">
        <v>137</v>
      </c>
      <c r="AW201" s="12" t="s">
        <v>39</v>
      </c>
      <c r="AX201" s="12" t="s">
        <v>24</v>
      </c>
      <c r="AY201" s="224" t="s">
        <v>128</v>
      </c>
    </row>
    <row r="202" spans="2:65" s="1" customFormat="1" ht="16.5" customHeight="1">
      <c r="B202" s="40"/>
      <c r="C202" s="191" t="s">
        <v>328</v>
      </c>
      <c r="D202" s="191" t="s">
        <v>131</v>
      </c>
      <c r="E202" s="192" t="s">
        <v>329</v>
      </c>
      <c r="F202" s="193" t="s">
        <v>330</v>
      </c>
      <c r="G202" s="194" t="s">
        <v>262</v>
      </c>
      <c r="H202" s="195">
        <v>65.546000000000006</v>
      </c>
      <c r="I202" s="196"/>
      <c r="J202" s="197">
        <f>ROUND(I202*H202,2)</f>
        <v>0</v>
      </c>
      <c r="K202" s="193" t="s">
        <v>145</v>
      </c>
      <c r="L202" s="60"/>
      <c r="M202" s="198" t="s">
        <v>22</v>
      </c>
      <c r="N202" s="199" t="s">
        <v>47</v>
      </c>
      <c r="O202" s="41"/>
      <c r="P202" s="200">
        <f>O202*H202</f>
        <v>0</v>
      </c>
      <c r="Q202" s="200">
        <v>0</v>
      </c>
      <c r="R202" s="200">
        <f>Q202*H202</f>
        <v>0</v>
      </c>
      <c r="S202" s="200">
        <v>1.6999999999999999E-3</v>
      </c>
      <c r="T202" s="201">
        <f>S202*H202</f>
        <v>0.11142820000000001</v>
      </c>
      <c r="AR202" s="23" t="s">
        <v>201</v>
      </c>
      <c r="AT202" s="23" t="s">
        <v>131</v>
      </c>
      <c r="AU202" s="23" t="s">
        <v>137</v>
      </c>
      <c r="AY202" s="23" t="s">
        <v>128</v>
      </c>
      <c r="BE202" s="202">
        <f>IF(N202="základní",J202,0)</f>
        <v>0</v>
      </c>
      <c r="BF202" s="202">
        <f>IF(N202="snížená",J202,0)</f>
        <v>0</v>
      </c>
      <c r="BG202" s="202">
        <f>IF(N202="zákl. přenesená",J202,0)</f>
        <v>0</v>
      </c>
      <c r="BH202" s="202">
        <f>IF(N202="sníž. přenesená",J202,0)</f>
        <v>0</v>
      </c>
      <c r="BI202" s="202">
        <f>IF(N202="nulová",J202,0)</f>
        <v>0</v>
      </c>
      <c r="BJ202" s="23" t="s">
        <v>137</v>
      </c>
      <c r="BK202" s="202">
        <f>ROUND(I202*H202,2)</f>
        <v>0</v>
      </c>
      <c r="BL202" s="23" t="s">
        <v>201</v>
      </c>
      <c r="BM202" s="23" t="s">
        <v>331</v>
      </c>
    </row>
    <row r="203" spans="2:65" s="12" customFormat="1">
      <c r="B203" s="214"/>
      <c r="C203" s="215"/>
      <c r="D203" s="205" t="s">
        <v>139</v>
      </c>
      <c r="E203" s="216" t="s">
        <v>22</v>
      </c>
      <c r="F203" s="217" t="s">
        <v>332</v>
      </c>
      <c r="G203" s="215"/>
      <c r="H203" s="218">
        <v>65.546000000000006</v>
      </c>
      <c r="I203" s="219"/>
      <c r="J203" s="215"/>
      <c r="K203" s="215"/>
      <c r="L203" s="220"/>
      <c r="M203" s="221"/>
      <c r="N203" s="222"/>
      <c r="O203" s="222"/>
      <c r="P203" s="222"/>
      <c r="Q203" s="222"/>
      <c r="R203" s="222"/>
      <c r="S203" s="222"/>
      <c r="T203" s="223"/>
      <c r="AT203" s="224" t="s">
        <v>139</v>
      </c>
      <c r="AU203" s="224" t="s">
        <v>137</v>
      </c>
      <c r="AV203" s="12" t="s">
        <v>137</v>
      </c>
      <c r="AW203" s="12" t="s">
        <v>39</v>
      </c>
      <c r="AX203" s="12" t="s">
        <v>24</v>
      </c>
      <c r="AY203" s="224" t="s">
        <v>128</v>
      </c>
    </row>
    <row r="204" spans="2:65" s="1" customFormat="1" ht="25.5" customHeight="1">
      <c r="B204" s="40"/>
      <c r="C204" s="191" t="s">
        <v>333</v>
      </c>
      <c r="D204" s="191" t="s">
        <v>131</v>
      </c>
      <c r="E204" s="192" t="s">
        <v>334</v>
      </c>
      <c r="F204" s="193" t="s">
        <v>335</v>
      </c>
      <c r="G204" s="194" t="s">
        <v>262</v>
      </c>
      <c r="H204" s="195">
        <v>112.25</v>
      </c>
      <c r="I204" s="196"/>
      <c r="J204" s="197">
        <f>ROUND(I204*H204,2)</f>
        <v>0</v>
      </c>
      <c r="K204" s="193" t="s">
        <v>145</v>
      </c>
      <c r="L204" s="60"/>
      <c r="M204" s="198" t="s">
        <v>22</v>
      </c>
      <c r="N204" s="199" t="s">
        <v>47</v>
      </c>
      <c r="O204" s="41"/>
      <c r="P204" s="200">
        <f>O204*H204</f>
        <v>0</v>
      </c>
      <c r="Q204" s="200">
        <v>0</v>
      </c>
      <c r="R204" s="200">
        <f>Q204*H204</f>
        <v>0</v>
      </c>
      <c r="S204" s="200">
        <v>1.7700000000000001E-3</v>
      </c>
      <c r="T204" s="201">
        <f>S204*H204</f>
        <v>0.19868250000000001</v>
      </c>
      <c r="AR204" s="23" t="s">
        <v>201</v>
      </c>
      <c r="AT204" s="23" t="s">
        <v>131</v>
      </c>
      <c r="AU204" s="23" t="s">
        <v>137</v>
      </c>
      <c r="AY204" s="23" t="s">
        <v>128</v>
      </c>
      <c r="BE204" s="202">
        <f>IF(N204="základní",J204,0)</f>
        <v>0</v>
      </c>
      <c r="BF204" s="202">
        <f>IF(N204="snížená",J204,0)</f>
        <v>0</v>
      </c>
      <c r="BG204" s="202">
        <f>IF(N204="zákl. přenesená",J204,0)</f>
        <v>0</v>
      </c>
      <c r="BH204" s="202">
        <f>IF(N204="sníž. přenesená",J204,0)</f>
        <v>0</v>
      </c>
      <c r="BI204" s="202">
        <f>IF(N204="nulová",J204,0)</f>
        <v>0</v>
      </c>
      <c r="BJ204" s="23" t="s">
        <v>137</v>
      </c>
      <c r="BK204" s="202">
        <f>ROUND(I204*H204,2)</f>
        <v>0</v>
      </c>
      <c r="BL204" s="23" t="s">
        <v>201</v>
      </c>
      <c r="BM204" s="23" t="s">
        <v>336</v>
      </c>
    </row>
    <row r="205" spans="2:65" s="12" customFormat="1">
      <c r="B205" s="214"/>
      <c r="C205" s="215"/>
      <c r="D205" s="205" t="s">
        <v>139</v>
      </c>
      <c r="E205" s="216" t="s">
        <v>22</v>
      </c>
      <c r="F205" s="217" t="s">
        <v>337</v>
      </c>
      <c r="G205" s="215"/>
      <c r="H205" s="218">
        <v>112.25</v>
      </c>
      <c r="I205" s="219"/>
      <c r="J205" s="215"/>
      <c r="K205" s="215"/>
      <c r="L205" s="220"/>
      <c r="M205" s="221"/>
      <c r="N205" s="222"/>
      <c r="O205" s="222"/>
      <c r="P205" s="222"/>
      <c r="Q205" s="222"/>
      <c r="R205" s="222"/>
      <c r="S205" s="222"/>
      <c r="T205" s="223"/>
      <c r="AT205" s="224" t="s">
        <v>139</v>
      </c>
      <c r="AU205" s="224" t="s">
        <v>137</v>
      </c>
      <c r="AV205" s="12" t="s">
        <v>137</v>
      </c>
      <c r="AW205" s="12" t="s">
        <v>39</v>
      </c>
      <c r="AX205" s="12" t="s">
        <v>24</v>
      </c>
      <c r="AY205" s="224" t="s">
        <v>128</v>
      </c>
    </row>
    <row r="206" spans="2:65" s="1" customFormat="1" ht="16.5" customHeight="1">
      <c r="B206" s="40"/>
      <c r="C206" s="191" t="s">
        <v>338</v>
      </c>
      <c r="D206" s="191" t="s">
        <v>131</v>
      </c>
      <c r="E206" s="192" t="s">
        <v>339</v>
      </c>
      <c r="F206" s="193" t="s">
        <v>340</v>
      </c>
      <c r="G206" s="194" t="s">
        <v>238</v>
      </c>
      <c r="H206" s="195">
        <v>2</v>
      </c>
      <c r="I206" s="196"/>
      <c r="J206" s="197">
        <f>ROUND(I206*H206,2)</f>
        <v>0</v>
      </c>
      <c r="K206" s="193" t="s">
        <v>145</v>
      </c>
      <c r="L206" s="60"/>
      <c r="M206" s="198" t="s">
        <v>22</v>
      </c>
      <c r="N206" s="199" t="s">
        <v>47</v>
      </c>
      <c r="O206" s="41"/>
      <c r="P206" s="200">
        <f>O206*H206</f>
        <v>0</v>
      </c>
      <c r="Q206" s="200">
        <v>0</v>
      </c>
      <c r="R206" s="200">
        <f>Q206*H206</f>
        <v>0</v>
      </c>
      <c r="S206" s="200">
        <v>9.0600000000000003E-3</v>
      </c>
      <c r="T206" s="201">
        <f>S206*H206</f>
        <v>1.8120000000000001E-2</v>
      </c>
      <c r="AR206" s="23" t="s">
        <v>201</v>
      </c>
      <c r="AT206" s="23" t="s">
        <v>131</v>
      </c>
      <c r="AU206" s="23" t="s">
        <v>137</v>
      </c>
      <c r="AY206" s="23" t="s">
        <v>128</v>
      </c>
      <c r="BE206" s="202">
        <f>IF(N206="základní",J206,0)</f>
        <v>0</v>
      </c>
      <c r="BF206" s="202">
        <f>IF(N206="snížená",J206,0)</f>
        <v>0</v>
      </c>
      <c r="BG206" s="202">
        <f>IF(N206="zákl. přenesená",J206,0)</f>
        <v>0</v>
      </c>
      <c r="BH206" s="202">
        <f>IF(N206="sníž. přenesená",J206,0)</f>
        <v>0</v>
      </c>
      <c r="BI206" s="202">
        <f>IF(N206="nulová",J206,0)</f>
        <v>0</v>
      </c>
      <c r="BJ206" s="23" t="s">
        <v>137</v>
      </c>
      <c r="BK206" s="202">
        <f>ROUND(I206*H206,2)</f>
        <v>0</v>
      </c>
      <c r="BL206" s="23" t="s">
        <v>201</v>
      </c>
      <c r="BM206" s="23" t="s">
        <v>341</v>
      </c>
    </row>
    <row r="207" spans="2:65" s="12" customFormat="1">
      <c r="B207" s="214"/>
      <c r="C207" s="215"/>
      <c r="D207" s="205" t="s">
        <v>139</v>
      </c>
      <c r="E207" s="216" t="s">
        <v>22</v>
      </c>
      <c r="F207" s="217" t="s">
        <v>342</v>
      </c>
      <c r="G207" s="215"/>
      <c r="H207" s="218">
        <v>2</v>
      </c>
      <c r="I207" s="219"/>
      <c r="J207" s="215"/>
      <c r="K207" s="215"/>
      <c r="L207" s="220"/>
      <c r="M207" s="221"/>
      <c r="N207" s="222"/>
      <c r="O207" s="222"/>
      <c r="P207" s="222"/>
      <c r="Q207" s="222"/>
      <c r="R207" s="222"/>
      <c r="S207" s="222"/>
      <c r="T207" s="223"/>
      <c r="AT207" s="224" t="s">
        <v>139</v>
      </c>
      <c r="AU207" s="224" t="s">
        <v>137</v>
      </c>
      <c r="AV207" s="12" t="s">
        <v>137</v>
      </c>
      <c r="AW207" s="12" t="s">
        <v>39</v>
      </c>
      <c r="AX207" s="12" t="s">
        <v>24</v>
      </c>
      <c r="AY207" s="224" t="s">
        <v>128</v>
      </c>
    </row>
    <row r="208" spans="2:65" s="1" customFormat="1" ht="16.5" customHeight="1">
      <c r="B208" s="40"/>
      <c r="C208" s="191" t="s">
        <v>343</v>
      </c>
      <c r="D208" s="191" t="s">
        <v>131</v>
      </c>
      <c r="E208" s="192" t="s">
        <v>344</v>
      </c>
      <c r="F208" s="193" t="s">
        <v>345</v>
      </c>
      <c r="G208" s="194" t="s">
        <v>262</v>
      </c>
      <c r="H208" s="195">
        <v>88.311999999999998</v>
      </c>
      <c r="I208" s="196"/>
      <c r="J208" s="197">
        <f>ROUND(I208*H208,2)</f>
        <v>0</v>
      </c>
      <c r="K208" s="193" t="s">
        <v>145</v>
      </c>
      <c r="L208" s="60"/>
      <c r="M208" s="198" t="s">
        <v>22</v>
      </c>
      <c r="N208" s="199" t="s">
        <v>47</v>
      </c>
      <c r="O208" s="41"/>
      <c r="P208" s="200">
        <f>O208*H208</f>
        <v>0</v>
      </c>
      <c r="Q208" s="200">
        <v>0</v>
      </c>
      <c r="R208" s="200">
        <f>Q208*H208</f>
        <v>0</v>
      </c>
      <c r="S208" s="200">
        <v>1.75E-3</v>
      </c>
      <c r="T208" s="201">
        <f>S208*H208</f>
        <v>0.15454599999999999</v>
      </c>
      <c r="AR208" s="23" t="s">
        <v>201</v>
      </c>
      <c r="AT208" s="23" t="s">
        <v>131</v>
      </c>
      <c r="AU208" s="23" t="s">
        <v>137</v>
      </c>
      <c r="AY208" s="23" t="s">
        <v>128</v>
      </c>
      <c r="BE208" s="202">
        <f>IF(N208="základní",J208,0)</f>
        <v>0</v>
      </c>
      <c r="BF208" s="202">
        <f>IF(N208="snížená",J208,0)</f>
        <v>0</v>
      </c>
      <c r="BG208" s="202">
        <f>IF(N208="zákl. přenesená",J208,0)</f>
        <v>0</v>
      </c>
      <c r="BH208" s="202">
        <f>IF(N208="sníž. přenesená",J208,0)</f>
        <v>0</v>
      </c>
      <c r="BI208" s="202">
        <f>IF(N208="nulová",J208,0)</f>
        <v>0</v>
      </c>
      <c r="BJ208" s="23" t="s">
        <v>137</v>
      </c>
      <c r="BK208" s="202">
        <f>ROUND(I208*H208,2)</f>
        <v>0</v>
      </c>
      <c r="BL208" s="23" t="s">
        <v>201</v>
      </c>
      <c r="BM208" s="23" t="s">
        <v>346</v>
      </c>
    </row>
    <row r="209" spans="2:65" s="12" customFormat="1">
      <c r="B209" s="214"/>
      <c r="C209" s="215"/>
      <c r="D209" s="205" t="s">
        <v>139</v>
      </c>
      <c r="E209" s="216" t="s">
        <v>22</v>
      </c>
      <c r="F209" s="217" t="s">
        <v>347</v>
      </c>
      <c r="G209" s="215"/>
      <c r="H209" s="218">
        <v>88.311999999999998</v>
      </c>
      <c r="I209" s="219"/>
      <c r="J209" s="215"/>
      <c r="K209" s="215"/>
      <c r="L209" s="220"/>
      <c r="M209" s="221"/>
      <c r="N209" s="222"/>
      <c r="O209" s="222"/>
      <c r="P209" s="222"/>
      <c r="Q209" s="222"/>
      <c r="R209" s="222"/>
      <c r="S209" s="222"/>
      <c r="T209" s="223"/>
      <c r="AT209" s="224" t="s">
        <v>139</v>
      </c>
      <c r="AU209" s="224" t="s">
        <v>137</v>
      </c>
      <c r="AV209" s="12" t="s">
        <v>137</v>
      </c>
      <c r="AW209" s="12" t="s">
        <v>39</v>
      </c>
      <c r="AX209" s="12" t="s">
        <v>24</v>
      </c>
      <c r="AY209" s="224" t="s">
        <v>128</v>
      </c>
    </row>
    <row r="210" spans="2:65" s="1" customFormat="1" ht="16.5" customHeight="1">
      <c r="B210" s="40"/>
      <c r="C210" s="191" t="s">
        <v>348</v>
      </c>
      <c r="D210" s="191" t="s">
        <v>131</v>
      </c>
      <c r="E210" s="192" t="s">
        <v>349</v>
      </c>
      <c r="F210" s="193" t="s">
        <v>350</v>
      </c>
      <c r="G210" s="194" t="s">
        <v>262</v>
      </c>
      <c r="H210" s="195">
        <v>112.25</v>
      </c>
      <c r="I210" s="196"/>
      <c r="J210" s="197">
        <f>ROUND(I210*H210,2)</f>
        <v>0</v>
      </c>
      <c r="K210" s="193" t="s">
        <v>145</v>
      </c>
      <c r="L210" s="60"/>
      <c r="M210" s="198" t="s">
        <v>22</v>
      </c>
      <c r="N210" s="199" t="s">
        <v>47</v>
      </c>
      <c r="O210" s="41"/>
      <c r="P210" s="200">
        <f>O210*H210</f>
        <v>0</v>
      </c>
      <c r="Q210" s="200">
        <v>0</v>
      </c>
      <c r="R210" s="200">
        <f>Q210*H210</f>
        <v>0</v>
      </c>
      <c r="S210" s="200">
        <v>2.5999999999999999E-3</v>
      </c>
      <c r="T210" s="201">
        <f>S210*H210</f>
        <v>0.29185</v>
      </c>
      <c r="AR210" s="23" t="s">
        <v>201</v>
      </c>
      <c r="AT210" s="23" t="s">
        <v>131</v>
      </c>
      <c r="AU210" s="23" t="s">
        <v>137</v>
      </c>
      <c r="AY210" s="23" t="s">
        <v>128</v>
      </c>
      <c r="BE210" s="202">
        <f>IF(N210="základní",J210,0)</f>
        <v>0</v>
      </c>
      <c r="BF210" s="202">
        <f>IF(N210="snížená",J210,0)</f>
        <v>0</v>
      </c>
      <c r="BG210" s="202">
        <f>IF(N210="zákl. přenesená",J210,0)</f>
        <v>0</v>
      </c>
      <c r="BH210" s="202">
        <f>IF(N210="sníž. přenesená",J210,0)</f>
        <v>0</v>
      </c>
      <c r="BI210" s="202">
        <f>IF(N210="nulová",J210,0)</f>
        <v>0</v>
      </c>
      <c r="BJ210" s="23" t="s">
        <v>137</v>
      </c>
      <c r="BK210" s="202">
        <f>ROUND(I210*H210,2)</f>
        <v>0</v>
      </c>
      <c r="BL210" s="23" t="s">
        <v>201</v>
      </c>
      <c r="BM210" s="23" t="s">
        <v>351</v>
      </c>
    </row>
    <row r="211" spans="2:65" s="12" customFormat="1">
      <c r="B211" s="214"/>
      <c r="C211" s="215"/>
      <c r="D211" s="205" t="s">
        <v>139</v>
      </c>
      <c r="E211" s="216" t="s">
        <v>22</v>
      </c>
      <c r="F211" s="217" t="s">
        <v>337</v>
      </c>
      <c r="G211" s="215"/>
      <c r="H211" s="218">
        <v>112.25</v>
      </c>
      <c r="I211" s="219"/>
      <c r="J211" s="215"/>
      <c r="K211" s="215"/>
      <c r="L211" s="220"/>
      <c r="M211" s="221"/>
      <c r="N211" s="222"/>
      <c r="O211" s="222"/>
      <c r="P211" s="222"/>
      <c r="Q211" s="222"/>
      <c r="R211" s="222"/>
      <c r="S211" s="222"/>
      <c r="T211" s="223"/>
      <c r="AT211" s="224" t="s">
        <v>139</v>
      </c>
      <c r="AU211" s="224" t="s">
        <v>137</v>
      </c>
      <c r="AV211" s="12" t="s">
        <v>137</v>
      </c>
      <c r="AW211" s="12" t="s">
        <v>39</v>
      </c>
      <c r="AX211" s="12" t="s">
        <v>24</v>
      </c>
      <c r="AY211" s="224" t="s">
        <v>128</v>
      </c>
    </row>
    <row r="212" spans="2:65" s="1" customFormat="1" ht="38.25" customHeight="1">
      <c r="B212" s="40"/>
      <c r="C212" s="191" t="s">
        <v>352</v>
      </c>
      <c r="D212" s="191" t="s">
        <v>131</v>
      </c>
      <c r="E212" s="192" t="s">
        <v>353</v>
      </c>
      <c r="F212" s="193" t="s">
        <v>354</v>
      </c>
      <c r="G212" s="194" t="s">
        <v>144</v>
      </c>
      <c r="H212" s="195">
        <v>114.949</v>
      </c>
      <c r="I212" s="196"/>
      <c r="J212" s="197">
        <f>ROUND(I212*H212,2)</f>
        <v>0</v>
      </c>
      <c r="K212" s="193" t="s">
        <v>145</v>
      </c>
      <c r="L212" s="60"/>
      <c r="M212" s="198" t="s">
        <v>22</v>
      </c>
      <c r="N212" s="199" t="s">
        <v>47</v>
      </c>
      <c r="O212" s="41"/>
      <c r="P212" s="200">
        <f>O212*H212</f>
        <v>0</v>
      </c>
      <c r="Q212" s="200">
        <v>7.6E-3</v>
      </c>
      <c r="R212" s="200">
        <f>Q212*H212</f>
        <v>0.87361239999999996</v>
      </c>
      <c r="S212" s="200">
        <v>0</v>
      </c>
      <c r="T212" s="201">
        <f>S212*H212</f>
        <v>0</v>
      </c>
      <c r="AR212" s="23" t="s">
        <v>201</v>
      </c>
      <c r="AT212" s="23" t="s">
        <v>131</v>
      </c>
      <c r="AU212" s="23" t="s">
        <v>137</v>
      </c>
      <c r="AY212" s="23" t="s">
        <v>128</v>
      </c>
      <c r="BE212" s="202">
        <f>IF(N212="základní",J212,0)</f>
        <v>0</v>
      </c>
      <c r="BF212" s="202">
        <f>IF(N212="snížená",J212,0)</f>
        <v>0</v>
      </c>
      <c r="BG212" s="202">
        <f>IF(N212="zákl. přenesená",J212,0)</f>
        <v>0</v>
      </c>
      <c r="BH212" s="202">
        <f>IF(N212="sníž. přenesená",J212,0)</f>
        <v>0</v>
      </c>
      <c r="BI212" s="202">
        <f>IF(N212="nulová",J212,0)</f>
        <v>0</v>
      </c>
      <c r="BJ212" s="23" t="s">
        <v>137</v>
      </c>
      <c r="BK212" s="202">
        <f>ROUND(I212*H212,2)</f>
        <v>0</v>
      </c>
      <c r="BL212" s="23" t="s">
        <v>201</v>
      </c>
      <c r="BM212" s="23" t="s">
        <v>355</v>
      </c>
    </row>
    <row r="213" spans="2:65" s="11" customFormat="1">
      <c r="B213" s="203"/>
      <c r="C213" s="204"/>
      <c r="D213" s="205" t="s">
        <v>139</v>
      </c>
      <c r="E213" s="206" t="s">
        <v>22</v>
      </c>
      <c r="F213" s="207" t="s">
        <v>140</v>
      </c>
      <c r="G213" s="204"/>
      <c r="H213" s="206" t="s">
        <v>22</v>
      </c>
      <c r="I213" s="208"/>
      <c r="J213" s="204"/>
      <c r="K213" s="204"/>
      <c r="L213" s="209"/>
      <c r="M213" s="210"/>
      <c r="N213" s="211"/>
      <c r="O213" s="211"/>
      <c r="P213" s="211"/>
      <c r="Q213" s="211"/>
      <c r="R213" s="211"/>
      <c r="S213" s="211"/>
      <c r="T213" s="212"/>
      <c r="AT213" s="213" t="s">
        <v>139</v>
      </c>
      <c r="AU213" s="213" t="s">
        <v>137</v>
      </c>
      <c r="AV213" s="11" t="s">
        <v>24</v>
      </c>
      <c r="AW213" s="11" t="s">
        <v>39</v>
      </c>
      <c r="AX213" s="11" t="s">
        <v>75</v>
      </c>
      <c r="AY213" s="213" t="s">
        <v>128</v>
      </c>
    </row>
    <row r="214" spans="2:65" s="12" customFormat="1">
      <c r="B214" s="214"/>
      <c r="C214" s="215"/>
      <c r="D214" s="205" t="s">
        <v>139</v>
      </c>
      <c r="E214" s="216" t="s">
        <v>22</v>
      </c>
      <c r="F214" s="217" t="s">
        <v>211</v>
      </c>
      <c r="G214" s="215"/>
      <c r="H214" s="218">
        <v>114.949</v>
      </c>
      <c r="I214" s="219"/>
      <c r="J214" s="215"/>
      <c r="K214" s="215"/>
      <c r="L214" s="220"/>
      <c r="M214" s="221"/>
      <c r="N214" s="222"/>
      <c r="O214" s="222"/>
      <c r="P214" s="222"/>
      <c r="Q214" s="222"/>
      <c r="R214" s="222"/>
      <c r="S214" s="222"/>
      <c r="T214" s="223"/>
      <c r="AT214" s="224" t="s">
        <v>139</v>
      </c>
      <c r="AU214" s="224" t="s">
        <v>137</v>
      </c>
      <c r="AV214" s="12" t="s">
        <v>137</v>
      </c>
      <c r="AW214" s="12" t="s">
        <v>39</v>
      </c>
      <c r="AX214" s="12" t="s">
        <v>24</v>
      </c>
      <c r="AY214" s="224" t="s">
        <v>128</v>
      </c>
    </row>
    <row r="215" spans="2:65" s="1" customFormat="1" ht="25.5" customHeight="1">
      <c r="B215" s="40"/>
      <c r="C215" s="191" t="s">
        <v>356</v>
      </c>
      <c r="D215" s="191" t="s">
        <v>131</v>
      </c>
      <c r="E215" s="192" t="s">
        <v>357</v>
      </c>
      <c r="F215" s="193" t="s">
        <v>358</v>
      </c>
      <c r="G215" s="194" t="s">
        <v>144</v>
      </c>
      <c r="H215" s="195">
        <v>114.949</v>
      </c>
      <c r="I215" s="196"/>
      <c r="J215" s="197">
        <f>ROUND(I215*H215,2)</f>
        <v>0</v>
      </c>
      <c r="K215" s="193" t="s">
        <v>135</v>
      </c>
      <c r="L215" s="60"/>
      <c r="M215" s="198" t="s">
        <v>22</v>
      </c>
      <c r="N215" s="199" t="s">
        <v>47</v>
      </c>
      <c r="O215" s="41"/>
      <c r="P215" s="200">
        <f>O215*H215</f>
        <v>0</v>
      </c>
      <c r="Q215" s="200">
        <v>7.6E-3</v>
      </c>
      <c r="R215" s="200">
        <f>Q215*H215</f>
        <v>0.87361239999999996</v>
      </c>
      <c r="S215" s="200">
        <v>0</v>
      </c>
      <c r="T215" s="201">
        <f>S215*H215</f>
        <v>0</v>
      </c>
      <c r="AR215" s="23" t="s">
        <v>201</v>
      </c>
      <c r="AT215" s="23" t="s">
        <v>131</v>
      </c>
      <c r="AU215" s="23" t="s">
        <v>137</v>
      </c>
      <c r="AY215" s="23" t="s">
        <v>128</v>
      </c>
      <c r="BE215" s="202">
        <f>IF(N215="základní",J215,0)</f>
        <v>0</v>
      </c>
      <c r="BF215" s="202">
        <f>IF(N215="snížená",J215,0)</f>
        <v>0</v>
      </c>
      <c r="BG215" s="202">
        <f>IF(N215="zákl. přenesená",J215,0)</f>
        <v>0</v>
      </c>
      <c r="BH215" s="202">
        <f>IF(N215="sníž. přenesená",J215,0)</f>
        <v>0</v>
      </c>
      <c r="BI215" s="202">
        <f>IF(N215="nulová",J215,0)</f>
        <v>0</v>
      </c>
      <c r="BJ215" s="23" t="s">
        <v>137</v>
      </c>
      <c r="BK215" s="202">
        <f>ROUND(I215*H215,2)</f>
        <v>0</v>
      </c>
      <c r="BL215" s="23" t="s">
        <v>201</v>
      </c>
      <c r="BM215" s="23" t="s">
        <v>359</v>
      </c>
    </row>
    <row r="216" spans="2:65" s="11" customFormat="1">
      <c r="B216" s="203"/>
      <c r="C216" s="204"/>
      <c r="D216" s="205" t="s">
        <v>139</v>
      </c>
      <c r="E216" s="206" t="s">
        <v>22</v>
      </c>
      <c r="F216" s="207" t="s">
        <v>140</v>
      </c>
      <c r="G216" s="204"/>
      <c r="H216" s="206" t="s">
        <v>22</v>
      </c>
      <c r="I216" s="208"/>
      <c r="J216" s="204"/>
      <c r="K216" s="204"/>
      <c r="L216" s="209"/>
      <c r="M216" s="210"/>
      <c r="N216" s="211"/>
      <c r="O216" s="211"/>
      <c r="P216" s="211"/>
      <c r="Q216" s="211"/>
      <c r="R216" s="211"/>
      <c r="S216" s="211"/>
      <c r="T216" s="212"/>
      <c r="AT216" s="213" t="s">
        <v>139</v>
      </c>
      <c r="AU216" s="213" t="s">
        <v>137</v>
      </c>
      <c r="AV216" s="11" t="s">
        <v>24</v>
      </c>
      <c r="AW216" s="11" t="s">
        <v>39</v>
      </c>
      <c r="AX216" s="11" t="s">
        <v>75</v>
      </c>
      <c r="AY216" s="213" t="s">
        <v>128</v>
      </c>
    </row>
    <row r="217" spans="2:65" s="12" customFormat="1">
      <c r="B217" s="214"/>
      <c r="C217" s="215"/>
      <c r="D217" s="205" t="s">
        <v>139</v>
      </c>
      <c r="E217" s="216" t="s">
        <v>22</v>
      </c>
      <c r="F217" s="217" t="s">
        <v>211</v>
      </c>
      <c r="G217" s="215"/>
      <c r="H217" s="218">
        <v>114.949</v>
      </c>
      <c r="I217" s="219"/>
      <c r="J217" s="215"/>
      <c r="K217" s="215"/>
      <c r="L217" s="220"/>
      <c r="M217" s="221"/>
      <c r="N217" s="222"/>
      <c r="O217" s="222"/>
      <c r="P217" s="222"/>
      <c r="Q217" s="222"/>
      <c r="R217" s="222"/>
      <c r="S217" s="222"/>
      <c r="T217" s="223"/>
      <c r="AT217" s="224" t="s">
        <v>139</v>
      </c>
      <c r="AU217" s="224" t="s">
        <v>137</v>
      </c>
      <c r="AV217" s="12" t="s">
        <v>137</v>
      </c>
      <c r="AW217" s="12" t="s">
        <v>39</v>
      </c>
      <c r="AX217" s="12" t="s">
        <v>24</v>
      </c>
      <c r="AY217" s="224" t="s">
        <v>128</v>
      </c>
    </row>
    <row r="218" spans="2:65" s="1" customFormat="1" ht="16.5" customHeight="1">
      <c r="B218" s="40"/>
      <c r="C218" s="191" t="s">
        <v>360</v>
      </c>
      <c r="D218" s="191" t="s">
        <v>131</v>
      </c>
      <c r="E218" s="192" t="s">
        <v>361</v>
      </c>
      <c r="F218" s="193" t="s">
        <v>362</v>
      </c>
      <c r="G218" s="194" t="s">
        <v>262</v>
      </c>
      <c r="H218" s="195">
        <v>27.4</v>
      </c>
      <c r="I218" s="196"/>
      <c r="J218" s="197">
        <f>ROUND(I218*H218,2)</f>
        <v>0</v>
      </c>
      <c r="K218" s="193" t="s">
        <v>135</v>
      </c>
      <c r="L218" s="60"/>
      <c r="M218" s="198" t="s">
        <v>22</v>
      </c>
      <c r="N218" s="199" t="s">
        <v>47</v>
      </c>
      <c r="O218" s="41"/>
      <c r="P218" s="200">
        <f>O218*H218</f>
        <v>0</v>
      </c>
      <c r="Q218" s="200">
        <v>4.3899999999999998E-3</v>
      </c>
      <c r="R218" s="200">
        <f>Q218*H218</f>
        <v>0.12028599999999999</v>
      </c>
      <c r="S218" s="200">
        <v>0</v>
      </c>
      <c r="T218" s="201">
        <f>S218*H218</f>
        <v>0</v>
      </c>
      <c r="AR218" s="23" t="s">
        <v>201</v>
      </c>
      <c r="AT218" s="23" t="s">
        <v>131</v>
      </c>
      <c r="AU218" s="23" t="s">
        <v>137</v>
      </c>
      <c r="AY218" s="23" t="s">
        <v>128</v>
      </c>
      <c r="BE218" s="202">
        <f>IF(N218="základní",J218,0)</f>
        <v>0</v>
      </c>
      <c r="BF218" s="202">
        <f>IF(N218="snížená",J218,0)</f>
        <v>0</v>
      </c>
      <c r="BG218" s="202">
        <f>IF(N218="zákl. přenesená",J218,0)</f>
        <v>0</v>
      </c>
      <c r="BH218" s="202">
        <f>IF(N218="sníž. přenesená",J218,0)</f>
        <v>0</v>
      </c>
      <c r="BI218" s="202">
        <f>IF(N218="nulová",J218,0)</f>
        <v>0</v>
      </c>
      <c r="BJ218" s="23" t="s">
        <v>137</v>
      </c>
      <c r="BK218" s="202">
        <f>ROUND(I218*H218,2)</f>
        <v>0</v>
      </c>
      <c r="BL218" s="23" t="s">
        <v>201</v>
      </c>
      <c r="BM218" s="23" t="s">
        <v>363</v>
      </c>
    </row>
    <row r="219" spans="2:65" s="1" customFormat="1" ht="25.5" customHeight="1">
      <c r="B219" s="40"/>
      <c r="C219" s="191" t="s">
        <v>364</v>
      </c>
      <c r="D219" s="191" t="s">
        <v>131</v>
      </c>
      <c r="E219" s="192" t="s">
        <v>365</v>
      </c>
      <c r="F219" s="193" t="s">
        <v>366</v>
      </c>
      <c r="G219" s="194" t="s">
        <v>262</v>
      </c>
      <c r="H219" s="195">
        <v>45.283000000000001</v>
      </c>
      <c r="I219" s="196"/>
      <c r="J219" s="197">
        <f>ROUND(I219*H219,2)</f>
        <v>0</v>
      </c>
      <c r="K219" s="193" t="s">
        <v>135</v>
      </c>
      <c r="L219" s="60"/>
      <c r="M219" s="198" t="s">
        <v>22</v>
      </c>
      <c r="N219" s="199" t="s">
        <v>47</v>
      </c>
      <c r="O219" s="41"/>
      <c r="P219" s="200">
        <f>O219*H219</f>
        <v>0</v>
      </c>
      <c r="Q219" s="200">
        <v>2.8700000000000002E-3</v>
      </c>
      <c r="R219" s="200">
        <f>Q219*H219</f>
        <v>0.12996221000000002</v>
      </c>
      <c r="S219" s="200">
        <v>0</v>
      </c>
      <c r="T219" s="201">
        <f>S219*H219</f>
        <v>0</v>
      </c>
      <c r="AR219" s="23" t="s">
        <v>201</v>
      </c>
      <c r="AT219" s="23" t="s">
        <v>131</v>
      </c>
      <c r="AU219" s="23" t="s">
        <v>137</v>
      </c>
      <c r="AY219" s="23" t="s">
        <v>128</v>
      </c>
      <c r="BE219" s="202">
        <f>IF(N219="základní",J219,0)</f>
        <v>0</v>
      </c>
      <c r="BF219" s="202">
        <f>IF(N219="snížená",J219,0)</f>
        <v>0</v>
      </c>
      <c r="BG219" s="202">
        <f>IF(N219="zákl. přenesená",J219,0)</f>
        <v>0</v>
      </c>
      <c r="BH219" s="202">
        <f>IF(N219="sníž. přenesená",J219,0)</f>
        <v>0</v>
      </c>
      <c r="BI219" s="202">
        <f>IF(N219="nulová",J219,0)</f>
        <v>0</v>
      </c>
      <c r="BJ219" s="23" t="s">
        <v>137</v>
      </c>
      <c r="BK219" s="202">
        <f>ROUND(I219*H219,2)</f>
        <v>0</v>
      </c>
      <c r="BL219" s="23" t="s">
        <v>201</v>
      </c>
      <c r="BM219" s="23" t="s">
        <v>367</v>
      </c>
    </row>
    <row r="220" spans="2:65" s="12" customFormat="1">
      <c r="B220" s="214"/>
      <c r="C220" s="215"/>
      <c r="D220" s="205" t="s">
        <v>139</v>
      </c>
      <c r="E220" s="216" t="s">
        <v>22</v>
      </c>
      <c r="F220" s="217" t="s">
        <v>368</v>
      </c>
      <c r="G220" s="215"/>
      <c r="H220" s="218">
        <v>45.283000000000001</v>
      </c>
      <c r="I220" s="219"/>
      <c r="J220" s="215"/>
      <c r="K220" s="215"/>
      <c r="L220" s="220"/>
      <c r="M220" s="221"/>
      <c r="N220" s="222"/>
      <c r="O220" s="222"/>
      <c r="P220" s="222"/>
      <c r="Q220" s="222"/>
      <c r="R220" s="222"/>
      <c r="S220" s="222"/>
      <c r="T220" s="223"/>
      <c r="AT220" s="224" t="s">
        <v>139</v>
      </c>
      <c r="AU220" s="224" t="s">
        <v>137</v>
      </c>
      <c r="AV220" s="12" t="s">
        <v>137</v>
      </c>
      <c r="AW220" s="12" t="s">
        <v>39</v>
      </c>
      <c r="AX220" s="12" t="s">
        <v>24</v>
      </c>
      <c r="AY220" s="224" t="s">
        <v>128</v>
      </c>
    </row>
    <row r="221" spans="2:65" s="1" customFormat="1" ht="25.5" customHeight="1">
      <c r="B221" s="40"/>
      <c r="C221" s="191" t="s">
        <v>369</v>
      </c>
      <c r="D221" s="191" t="s">
        <v>131</v>
      </c>
      <c r="E221" s="192" t="s">
        <v>370</v>
      </c>
      <c r="F221" s="193" t="s">
        <v>371</v>
      </c>
      <c r="G221" s="194" t="s">
        <v>262</v>
      </c>
      <c r="H221" s="195">
        <v>45.283000000000001</v>
      </c>
      <c r="I221" s="196"/>
      <c r="J221" s="197">
        <f>ROUND(I221*H221,2)</f>
        <v>0</v>
      </c>
      <c r="K221" s="193" t="s">
        <v>135</v>
      </c>
      <c r="L221" s="60"/>
      <c r="M221" s="198" t="s">
        <v>22</v>
      </c>
      <c r="N221" s="199" t="s">
        <v>47</v>
      </c>
      <c r="O221" s="41"/>
      <c r="P221" s="200">
        <f>O221*H221</f>
        <v>0</v>
      </c>
      <c r="Q221" s="200">
        <v>4.3299999999999996E-3</v>
      </c>
      <c r="R221" s="200">
        <f>Q221*H221</f>
        <v>0.19607538999999999</v>
      </c>
      <c r="S221" s="200">
        <v>0</v>
      </c>
      <c r="T221" s="201">
        <f>S221*H221</f>
        <v>0</v>
      </c>
      <c r="AR221" s="23" t="s">
        <v>201</v>
      </c>
      <c r="AT221" s="23" t="s">
        <v>131</v>
      </c>
      <c r="AU221" s="23" t="s">
        <v>137</v>
      </c>
      <c r="AY221" s="23" t="s">
        <v>128</v>
      </c>
      <c r="BE221" s="202">
        <f>IF(N221="základní",J221,0)</f>
        <v>0</v>
      </c>
      <c r="BF221" s="202">
        <f>IF(N221="snížená",J221,0)</f>
        <v>0</v>
      </c>
      <c r="BG221" s="202">
        <f>IF(N221="zákl. přenesená",J221,0)</f>
        <v>0</v>
      </c>
      <c r="BH221" s="202">
        <f>IF(N221="sníž. přenesená",J221,0)</f>
        <v>0</v>
      </c>
      <c r="BI221" s="202">
        <f>IF(N221="nulová",J221,0)</f>
        <v>0</v>
      </c>
      <c r="BJ221" s="23" t="s">
        <v>137</v>
      </c>
      <c r="BK221" s="202">
        <f>ROUND(I221*H221,2)</f>
        <v>0</v>
      </c>
      <c r="BL221" s="23" t="s">
        <v>201</v>
      </c>
      <c r="BM221" s="23" t="s">
        <v>372</v>
      </c>
    </row>
    <row r="222" spans="2:65" s="12" customFormat="1">
      <c r="B222" s="214"/>
      <c r="C222" s="215"/>
      <c r="D222" s="205" t="s">
        <v>139</v>
      </c>
      <c r="E222" s="216" t="s">
        <v>22</v>
      </c>
      <c r="F222" s="217" t="s">
        <v>368</v>
      </c>
      <c r="G222" s="215"/>
      <c r="H222" s="218">
        <v>45.283000000000001</v>
      </c>
      <c r="I222" s="219"/>
      <c r="J222" s="215"/>
      <c r="K222" s="215"/>
      <c r="L222" s="220"/>
      <c r="M222" s="221"/>
      <c r="N222" s="222"/>
      <c r="O222" s="222"/>
      <c r="P222" s="222"/>
      <c r="Q222" s="222"/>
      <c r="R222" s="222"/>
      <c r="S222" s="222"/>
      <c r="T222" s="223"/>
      <c r="AT222" s="224" t="s">
        <v>139</v>
      </c>
      <c r="AU222" s="224" t="s">
        <v>137</v>
      </c>
      <c r="AV222" s="12" t="s">
        <v>137</v>
      </c>
      <c r="AW222" s="12" t="s">
        <v>39</v>
      </c>
      <c r="AX222" s="12" t="s">
        <v>24</v>
      </c>
      <c r="AY222" s="224" t="s">
        <v>128</v>
      </c>
    </row>
    <row r="223" spans="2:65" s="1" customFormat="1" ht="25.5" customHeight="1">
      <c r="B223" s="40"/>
      <c r="C223" s="191" t="s">
        <v>373</v>
      </c>
      <c r="D223" s="191" t="s">
        <v>131</v>
      </c>
      <c r="E223" s="192" t="s">
        <v>374</v>
      </c>
      <c r="F223" s="193" t="s">
        <v>375</v>
      </c>
      <c r="G223" s="194" t="s">
        <v>262</v>
      </c>
      <c r="H223" s="195">
        <v>99.4</v>
      </c>
      <c r="I223" s="196"/>
      <c r="J223" s="197">
        <f>ROUND(I223*H223,2)</f>
        <v>0</v>
      </c>
      <c r="K223" s="193" t="s">
        <v>135</v>
      </c>
      <c r="L223" s="60"/>
      <c r="M223" s="198" t="s">
        <v>22</v>
      </c>
      <c r="N223" s="199" t="s">
        <v>47</v>
      </c>
      <c r="O223" s="41"/>
      <c r="P223" s="200">
        <f>O223*H223</f>
        <v>0</v>
      </c>
      <c r="Q223" s="200">
        <v>1.8400000000000001E-3</v>
      </c>
      <c r="R223" s="200">
        <f>Q223*H223</f>
        <v>0.182896</v>
      </c>
      <c r="S223" s="200">
        <v>0</v>
      </c>
      <c r="T223" s="201">
        <f>S223*H223</f>
        <v>0</v>
      </c>
      <c r="AR223" s="23" t="s">
        <v>201</v>
      </c>
      <c r="AT223" s="23" t="s">
        <v>131</v>
      </c>
      <c r="AU223" s="23" t="s">
        <v>137</v>
      </c>
      <c r="AY223" s="23" t="s">
        <v>128</v>
      </c>
      <c r="BE223" s="202">
        <f>IF(N223="základní",J223,0)</f>
        <v>0</v>
      </c>
      <c r="BF223" s="202">
        <f>IF(N223="snížená",J223,0)</f>
        <v>0</v>
      </c>
      <c r="BG223" s="202">
        <f>IF(N223="zákl. přenesená",J223,0)</f>
        <v>0</v>
      </c>
      <c r="BH223" s="202">
        <f>IF(N223="sníž. přenesená",J223,0)</f>
        <v>0</v>
      </c>
      <c r="BI223" s="202">
        <f>IF(N223="nulová",J223,0)</f>
        <v>0</v>
      </c>
      <c r="BJ223" s="23" t="s">
        <v>137</v>
      </c>
      <c r="BK223" s="202">
        <f>ROUND(I223*H223,2)</f>
        <v>0</v>
      </c>
      <c r="BL223" s="23" t="s">
        <v>201</v>
      </c>
      <c r="BM223" s="23" t="s">
        <v>376</v>
      </c>
    </row>
    <row r="224" spans="2:65" s="12" customFormat="1">
      <c r="B224" s="214"/>
      <c r="C224" s="215"/>
      <c r="D224" s="205" t="s">
        <v>139</v>
      </c>
      <c r="E224" s="216" t="s">
        <v>22</v>
      </c>
      <c r="F224" s="217" t="s">
        <v>377</v>
      </c>
      <c r="G224" s="215"/>
      <c r="H224" s="218">
        <v>99.4</v>
      </c>
      <c r="I224" s="219"/>
      <c r="J224" s="215"/>
      <c r="K224" s="215"/>
      <c r="L224" s="220"/>
      <c r="M224" s="221"/>
      <c r="N224" s="222"/>
      <c r="O224" s="222"/>
      <c r="P224" s="222"/>
      <c r="Q224" s="222"/>
      <c r="R224" s="222"/>
      <c r="S224" s="222"/>
      <c r="T224" s="223"/>
      <c r="AT224" s="224" t="s">
        <v>139</v>
      </c>
      <c r="AU224" s="224" t="s">
        <v>137</v>
      </c>
      <c r="AV224" s="12" t="s">
        <v>137</v>
      </c>
      <c r="AW224" s="12" t="s">
        <v>39</v>
      </c>
      <c r="AX224" s="12" t="s">
        <v>24</v>
      </c>
      <c r="AY224" s="224" t="s">
        <v>128</v>
      </c>
    </row>
    <row r="225" spans="2:65" s="1" customFormat="1" ht="25.5" customHeight="1">
      <c r="B225" s="40"/>
      <c r="C225" s="191" t="s">
        <v>378</v>
      </c>
      <c r="D225" s="191" t="s">
        <v>131</v>
      </c>
      <c r="E225" s="192" t="s">
        <v>379</v>
      </c>
      <c r="F225" s="193" t="s">
        <v>380</v>
      </c>
      <c r="G225" s="194" t="s">
        <v>262</v>
      </c>
      <c r="H225" s="195">
        <v>27.4</v>
      </c>
      <c r="I225" s="196"/>
      <c r="J225" s="197">
        <f>ROUND(I225*H225,2)</f>
        <v>0</v>
      </c>
      <c r="K225" s="193" t="s">
        <v>135</v>
      </c>
      <c r="L225" s="60"/>
      <c r="M225" s="198" t="s">
        <v>22</v>
      </c>
      <c r="N225" s="199" t="s">
        <v>47</v>
      </c>
      <c r="O225" s="41"/>
      <c r="P225" s="200">
        <f>O225*H225</f>
        <v>0</v>
      </c>
      <c r="Q225" s="200">
        <v>3.5000000000000001E-3</v>
      </c>
      <c r="R225" s="200">
        <f>Q225*H225</f>
        <v>9.5899999999999999E-2</v>
      </c>
      <c r="S225" s="200">
        <v>0</v>
      </c>
      <c r="T225" s="201">
        <f>S225*H225</f>
        <v>0</v>
      </c>
      <c r="AR225" s="23" t="s">
        <v>201</v>
      </c>
      <c r="AT225" s="23" t="s">
        <v>131</v>
      </c>
      <c r="AU225" s="23" t="s">
        <v>137</v>
      </c>
      <c r="AY225" s="23" t="s">
        <v>128</v>
      </c>
      <c r="BE225" s="202">
        <f>IF(N225="základní",J225,0)</f>
        <v>0</v>
      </c>
      <c r="BF225" s="202">
        <f>IF(N225="snížená",J225,0)</f>
        <v>0</v>
      </c>
      <c r="BG225" s="202">
        <f>IF(N225="zákl. přenesená",J225,0)</f>
        <v>0</v>
      </c>
      <c r="BH225" s="202">
        <f>IF(N225="sníž. přenesená",J225,0)</f>
        <v>0</v>
      </c>
      <c r="BI225" s="202">
        <f>IF(N225="nulová",J225,0)</f>
        <v>0</v>
      </c>
      <c r="BJ225" s="23" t="s">
        <v>137</v>
      </c>
      <c r="BK225" s="202">
        <f>ROUND(I225*H225,2)</f>
        <v>0</v>
      </c>
      <c r="BL225" s="23" t="s">
        <v>201</v>
      </c>
      <c r="BM225" s="23" t="s">
        <v>381</v>
      </c>
    </row>
    <row r="226" spans="2:65" s="1" customFormat="1" ht="25.5" customHeight="1">
      <c r="B226" s="40"/>
      <c r="C226" s="191" t="s">
        <v>382</v>
      </c>
      <c r="D226" s="191" t="s">
        <v>131</v>
      </c>
      <c r="E226" s="192" t="s">
        <v>383</v>
      </c>
      <c r="F226" s="193" t="s">
        <v>384</v>
      </c>
      <c r="G226" s="194" t="s">
        <v>262</v>
      </c>
      <c r="H226" s="195">
        <v>54</v>
      </c>
      <c r="I226" s="196"/>
      <c r="J226" s="197">
        <f>ROUND(I226*H226,2)</f>
        <v>0</v>
      </c>
      <c r="K226" s="193" t="s">
        <v>135</v>
      </c>
      <c r="L226" s="60"/>
      <c r="M226" s="198" t="s">
        <v>22</v>
      </c>
      <c r="N226" s="199" t="s">
        <v>47</v>
      </c>
      <c r="O226" s="41"/>
      <c r="P226" s="200">
        <f>O226*H226</f>
        <v>0</v>
      </c>
      <c r="Q226" s="200">
        <v>3.5000000000000001E-3</v>
      </c>
      <c r="R226" s="200">
        <f>Q226*H226</f>
        <v>0.189</v>
      </c>
      <c r="S226" s="200">
        <v>0</v>
      </c>
      <c r="T226" s="201">
        <f>S226*H226</f>
        <v>0</v>
      </c>
      <c r="AR226" s="23" t="s">
        <v>201</v>
      </c>
      <c r="AT226" s="23" t="s">
        <v>131</v>
      </c>
      <c r="AU226" s="23" t="s">
        <v>137</v>
      </c>
      <c r="AY226" s="23" t="s">
        <v>128</v>
      </c>
      <c r="BE226" s="202">
        <f>IF(N226="základní",J226,0)</f>
        <v>0</v>
      </c>
      <c r="BF226" s="202">
        <f>IF(N226="snížená",J226,0)</f>
        <v>0</v>
      </c>
      <c r="BG226" s="202">
        <f>IF(N226="zákl. přenesená",J226,0)</f>
        <v>0</v>
      </c>
      <c r="BH226" s="202">
        <f>IF(N226="sníž. přenesená",J226,0)</f>
        <v>0</v>
      </c>
      <c r="BI226" s="202">
        <f>IF(N226="nulová",J226,0)</f>
        <v>0</v>
      </c>
      <c r="BJ226" s="23" t="s">
        <v>137</v>
      </c>
      <c r="BK226" s="202">
        <f>ROUND(I226*H226,2)</f>
        <v>0</v>
      </c>
      <c r="BL226" s="23" t="s">
        <v>201</v>
      </c>
      <c r="BM226" s="23" t="s">
        <v>385</v>
      </c>
    </row>
    <row r="227" spans="2:65" s="1" customFormat="1" ht="25.5" customHeight="1">
      <c r="B227" s="40"/>
      <c r="C227" s="191" t="s">
        <v>386</v>
      </c>
      <c r="D227" s="191" t="s">
        <v>131</v>
      </c>
      <c r="E227" s="192" t="s">
        <v>387</v>
      </c>
      <c r="F227" s="193" t="s">
        <v>388</v>
      </c>
      <c r="G227" s="194" t="s">
        <v>262</v>
      </c>
      <c r="H227" s="195">
        <v>109.8</v>
      </c>
      <c r="I227" s="196"/>
      <c r="J227" s="197">
        <f>ROUND(I227*H227,2)</f>
        <v>0</v>
      </c>
      <c r="K227" s="193" t="s">
        <v>135</v>
      </c>
      <c r="L227" s="60"/>
      <c r="M227" s="198" t="s">
        <v>22</v>
      </c>
      <c r="N227" s="199" t="s">
        <v>47</v>
      </c>
      <c r="O227" s="41"/>
      <c r="P227" s="200">
        <f>O227*H227</f>
        <v>0</v>
      </c>
      <c r="Q227" s="200">
        <v>0</v>
      </c>
      <c r="R227" s="200">
        <f>Q227*H227</f>
        <v>0</v>
      </c>
      <c r="S227" s="200">
        <v>0</v>
      </c>
      <c r="T227" s="201">
        <f>S227*H227</f>
        <v>0</v>
      </c>
      <c r="AR227" s="23" t="s">
        <v>201</v>
      </c>
      <c r="AT227" s="23" t="s">
        <v>131</v>
      </c>
      <c r="AU227" s="23" t="s">
        <v>137</v>
      </c>
      <c r="AY227" s="23" t="s">
        <v>128</v>
      </c>
      <c r="BE227" s="202">
        <f>IF(N227="základní",J227,0)</f>
        <v>0</v>
      </c>
      <c r="BF227" s="202">
        <f>IF(N227="snížená",J227,0)</f>
        <v>0</v>
      </c>
      <c r="BG227" s="202">
        <f>IF(N227="zákl. přenesená",J227,0)</f>
        <v>0</v>
      </c>
      <c r="BH227" s="202">
        <f>IF(N227="sníž. přenesená",J227,0)</f>
        <v>0</v>
      </c>
      <c r="BI227" s="202">
        <f>IF(N227="nulová",J227,0)</f>
        <v>0</v>
      </c>
      <c r="BJ227" s="23" t="s">
        <v>137</v>
      </c>
      <c r="BK227" s="202">
        <f>ROUND(I227*H227,2)</f>
        <v>0</v>
      </c>
      <c r="BL227" s="23" t="s">
        <v>201</v>
      </c>
      <c r="BM227" s="23" t="s">
        <v>389</v>
      </c>
    </row>
    <row r="228" spans="2:65" s="12" customFormat="1">
      <c r="B228" s="214"/>
      <c r="C228" s="215"/>
      <c r="D228" s="205" t="s">
        <v>139</v>
      </c>
      <c r="E228" s="216" t="s">
        <v>22</v>
      </c>
      <c r="F228" s="217" t="s">
        <v>390</v>
      </c>
      <c r="G228" s="215"/>
      <c r="H228" s="218">
        <v>109.8</v>
      </c>
      <c r="I228" s="219"/>
      <c r="J228" s="215"/>
      <c r="K228" s="215"/>
      <c r="L228" s="220"/>
      <c r="M228" s="221"/>
      <c r="N228" s="222"/>
      <c r="O228" s="222"/>
      <c r="P228" s="222"/>
      <c r="Q228" s="222"/>
      <c r="R228" s="222"/>
      <c r="S228" s="222"/>
      <c r="T228" s="223"/>
      <c r="AT228" s="224" t="s">
        <v>139</v>
      </c>
      <c r="AU228" s="224" t="s">
        <v>137</v>
      </c>
      <c r="AV228" s="12" t="s">
        <v>137</v>
      </c>
      <c r="AW228" s="12" t="s">
        <v>39</v>
      </c>
      <c r="AX228" s="12" t="s">
        <v>24</v>
      </c>
      <c r="AY228" s="224" t="s">
        <v>128</v>
      </c>
    </row>
    <row r="229" spans="2:65" s="1" customFormat="1" ht="38.25" customHeight="1">
      <c r="B229" s="40"/>
      <c r="C229" s="191" t="s">
        <v>391</v>
      </c>
      <c r="D229" s="191" t="s">
        <v>131</v>
      </c>
      <c r="E229" s="192" t="s">
        <v>392</v>
      </c>
      <c r="F229" s="193" t="s">
        <v>393</v>
      </c>
      <c r="G229" s="194" t="s">
        <v>231</v>
      </c>
      <c r="H229" s="195">
        <v>1</v>
      </c>
      <c r="I229" s="196"/>
      <c r="J229" s="197">
        <f>ROUND(I229*H229,2)</f>
        <v>0</v>
      </c>
      <c r="K229" s="193" t="s">
        <v>135</v>
      </c>
      <c r="L229" s="60"/>
      <c r="M229" s="198" t="s">
        <v>22</v>
      </c>
      <c r="N229" s="199" t="s">
        <v>47</v>
      </c>
      <c r="O229" s="41"/>
      <c r="P229" s="200">
        <f>O229*H229</f>
        <v>0</v>
      </c>
      <c r="Q229" s="200">
        <v>0</v>
      </c>
      <c r="R229" s="200">
        <f>Q229*H229</f>
        <v>0</v>
      </c>
      <c r="S229" s="200">
        <v>0</v>
      </c>
      <c r="T229" s="201">
        <f>S229*H229</f>
        <v>0</v>
      </c>
      <c r="AR229" s="23" t="s">
        <v>201</v>
      </c>
      <c r="AT229" s="23" t="s">
        <v>131</v>
      </c>
      <c r="AU229" s="23" t="s">
        <v>137</v>
      </c>
      <c r="AY229" s="23" t="s">
        <v>128</v>
      </c>
      <c r="BE229" s="202">
        <f>IF(N229="základní",J229,0)</f>
        <v>0</v>
      </c>
      <c r="BF229" s="202">
        <f>IF(N229="snížená",J229,0)</f>
        <v>0</v>
      </c>
      <c r="BG229" s="202">
        <f>IF(N229="zákl. přenesená",J229,0)</f>
        <v>0</v>
      </c>
      <c r="BH229" s="202">
        <f>IF(N229="sníž. přenesená",J229,0)</f>
        <v>0</v>
      </c>
      <c r="BI229" s="202">
        <f>IF(N229="nulová",J229,0)</f>
        <v>0</v>
      </c>
      <c r="BJ229" s="23" t="s">
        <v>137</v>
      </c>
      <c r="BK229" s="202">
        <f>ROUND(I229*H229,2)</f>
        <v>0</v>
      </c>
      <c r="BL229" s="23" t="s">
        <v>201</v>
      </c>
      <c r="BM229" s="23" t="s">
        <v>394</v>
      </c>
    </row>
    <row r="230" spans="2:65" s="10" customFormat="1" ht="29.85" customHeight="1">
      <c r="B230" s="175"/>
      <c r="C230" s="176"/>
      <c r="D230" s="177" t="s">
        <v>74</v>
      </c>
      <c r="E230" s="189" t="s">
        <v>395</v>
      </c>
      <c r="F230" s="189" t="s">
        <v>396</v>
      </c>
      <c r="G230" s="176"/>
      <c r="H230" s="176"/>
      <c r="I230" s="179"/>
      <c r="J230" s="190">
        <f>BK230</f>
        <v>0</v>
      </c>
      <c r="K230" s="176"/>
      <c r="L230" s="181"/>
      <c r="M230" s="182"/>
      <c r="N230" s="183"/>
      <c r="O230" s="183"/>
      <c r="P230" s="184">
        <f>SUM(P231:P282)</f>
        <v>0</v>
      </c>
      <c r="Q230" s="183"/>
      <c r="R230" s="184">
        <f>SUM(R231:R282)</f>
        <v>4.0109961399999996</v>
      </c>
      <c r="S230" s="183"/>
      <c r="T230" s="185">
        <f>SUM(T231:T282)</f>
        <v>0.36202599999999996</v>
      </c>
      <c r="AR230" s="186" t="s">
        <v>137</v>
      </c>
      <c r="AT230" s="187" t="s">
        <v>74</v>
      </c>
      <c r="AU230" s="187" t="s">
        <v>24</v>
      </c>
      <c r="AY230" s="186" t="s">
        <v>128</v>
      </c>
      <c r="BK230" s="188">
        <f>SUM(BK231:BK282)</f>
        <v>0</v>
      </c>
    </row>
    <row r="231" spans="2:65" s="1" customFormat="1" ht="16.5" customHeight="1">
      <c r="B231" s="40"/>
      <c r="C231" s="191" t="s">
        <v>397</v>
      </c>
      <c r="D231" s="191" t="s">
        <v>131</v>
      </c>
      <c r="E231" s="192" t="s">
        <v>398</v>
      </c>
      <c r="F231" s="193" t="s">
        <v>399</v>
      </c>
      <c r="G231" s="194" t="s">
        <v>134</v>
      </c>
      <c r="H231" s="195">
        <v>18.8</v>
      </c>
      <c r="I231" s="196"/>
      <c r="J231" s="197">
        <f>ROUND(I231*H231,2)</f>
        <v>0</v>
      </c>
      <c r="K231" s="193" t="s">
        <v>135</v>
      </c>
      <c r="L231" s="60"/>
      <c r="M231" s="198" t="s">
        <v>22</v>
      </c>
      <c r="N231" s="199" t="s">
        <v>47</v>
      </c>
      <c r="O231" s="41"/>
      <c r="P231" s="200">
        <f>O231*H231</f>
        <v>0</v>
      </c>
      <c r="Q231" s="200">
        <v>0</v>
      </c>
      <c r="R231" s="200">
        <f>Q231*H231</f>
        <v>0</v>
      </c>
      <c r="S231" s="200">
        <v>0</v>
      </c>
      <c r="T231" s="201">
        <f>S231*H231</f>
        <v>0</v>
      </c>
      <c r="AR231" s="23" t="s">
        <v>201</v>
      </c>
      <c r="AT231" s="23" t="s">
        <v>131</v>
      </c>
      <c r="AU231" s="23" t="s">
        <v>137</v>
      </c>
      <c r="AY231" s="23" t="s">
        <v>128</v>
      </c>
      <c r="BE231" s="202">
        <f>IF(N231="základní",J231,0)</f>
        <v>0</v>
      </c>
      <c r="BF231" s="202">
        <f>IF(N231="snížená",J231,0)</f>
        <v>0</v>
      </c>
      <c r="BG231" s="202">
        <f>IF(N231="zákl. přenesená",J231,0)</f>
        <v>0</v>
      </c>
      <c r="BH231" s="202">
        <f>IF(N231="sníž. přenesená",J231,0)</f>
        <v>0</v>
      </c>
      <c r="BI231" s="202">
        <f>IF(N231="nulová",J231,0)</f>
        <v>0</v>
      </c>
      <c r="BJ231" s="23" t="s">
        <v>137</v>
      </c>
      <c r="BK231" s="202">
        <f>ROUND(I231*H231,2)</f>
        <v>0</v>
      </c>
      <c r="BL231" s="23" t="s">
        <v>201</v>
      </c>
      <c r="BM231" s="23" t="s">
        <v>400</v>
      </c>
    </row>
    <row r="232" spans="2:65" s="1" customFormat="1" ht="16.5" customHeight="1">
      <c r="B232" s="40"/>
      <c r="C232" s="191" t="s">
        <v>401</v>
      </c>
      <c r="D232" s="191" t="s">
        <v>131</v>
      </c>
      <c r="E232" s="192" t="s">
        <v>402</v>
      </c>
      <c r="F232" s="193" t="s">
        <v>399</v>
      </c>
      <c r="G232" s="194" t="s">
        <v>134</v>
      </c>
      <c r="H232" s="195">
        <v>84.8</v>
      </c>
      <c r="I232" s="196"/>
      <c r="J232" s="197">
        <f>ROUND(I232*H232,2)</f>
        <v>0</v>
      </c>
      <c r="K232" s="193" t="s">
        <v>135</v>
      </c>
      <c r="L232" s="60"/>
      <c r="M232" s="198" t="s">
        <v>22</v>
      </c>
      <c r="N232" s="199" t="s">
        <v>47</v>
      </c>
      <c r="O232" s="41"/>
      <c r="P232" s="200">
        <f>O232*H232</f>
        <v>0</v>
      </c>
      <c r="Q232" s="200">
        <v>0</v>
      </c>
      <c r="R232" s="200">
        <f>Q232*H232</f>
        <v>0</v>
      </c>
      <c r="S232" s="200">
        <v>0</v>
      </c>
      <c r="T232" s="201">
        <f>S232*H232</f>
        <v>0</v>
      </c>
      <c r="AR232" s="23" t="s">
        <v>201</v>
      </c>
      <c r="AT232" s="23" t="s">
        <v>131</v>
      </c>
      <c r="AU232" s="23" t="s">
        <v>137</v>
      </c>
      <c r="AY232" s="23" t="s">
        <v>128</v>
      </c>
      <c r="BE232" s="202">
        <f>IF(N232="základní",J232,0)</f>
        <v>0</v>
      </c>
      <c r="BF232" s="202">
        <f>IF(N232="snížená",J232,0)</f>
        <v>0</v>
      </c>
      <c r="BG232" s="202">
        <f>IF(N232="zákl. přenesená",J232,0)</f>
        <v>0</v>
      </c>
      <c r="BH232" s="202">
        <f>IF(N232="sníž. přenesená",J232,0)</f>
        <v>0</v>
      </c>
      <c r="BI232" s="202">
        <f>IF(N232="nulová",J232,0)</f>
        <v>0</v>
      </c>
      <c r="BJ232" s="23" t="s">
        <v>137</v>
      </c>
      <c r="BK232" s="202">
        <f>ROUND(I232*H232,2)</f>
        <v>0</v>
      </c>
      <c r="BL232" s="23" t="s">
        <v>201</v>
      </c>
      <c r="BM232" s="23" t="s">
        <v>403</v>
      </c>
    </row>
    <row r="233" spans="2:65" s="12" customFormat="1">
      <c r="B233" s="214"/>
      <c r="C233" s="215"/>
      <c r="D233" s="205" t="s">
        <v>139</v>
      </c>
      <c r="E233" s="216" t="s">
        <v>22</v>
      </c>
      <c r="F233" s="217" t="s">
        <v>404</v>
      </c>
      <c r="G233" s="215"/>
      <c r="H233" s="218">
        <v>84.8</v>
      </c>
      <c r="I233" s="219"/>
      <c r="J233" s="215"/>
      <c r="K233" s="215"/>
      <c r="L233" s="220"/>
      <c r="M233" s="221"/>
      <c r="N233" s="222"/>
      <c r="O233" s="222"/>
      <c r="P233" s="222"/>
      <c r="Q233" s="222"/>
      <c r="R233" s="222"/>
      <c r="S233" s="222"/>
      <c r="T233" s="223"/>
      <c r="AT233" s="224" t="s">
        <v>139</v>
      </c>
      <c r="AU233" s="224" t="s">
        <v>137</v>
      </c>
      <c r="AV233" s="12" t="s">
        <v>137</v>
      </c>
      <c r="AW233" s="12" t="s">
        <v>39</v>
      </c>
      <c r="AX233" s="12" t="s">
        <v>24</v>
      </c>
      <c r="AY233" s="224" t="s">
        <v>128</v>
      </c>
    </row>
    <row r="234" spans="2:65" s="1" customFormat="1" ht="25.5" customHeight="1">
      <c r="B234" s="40"/>
      <c r="C234" s="191" t="s">
        <v>405</v>
      </c>
      <c r="D234" s="191" t="s">
        <v>131</v>
      </c>
      <c r="E234" s="192" t="s">
        <v>406</v>
      </c>
      <c r="F234" s="193" t="s">
        <v>407</v>
      </c>
      <c r="G234" s="194" t="s">
        <v>144</v>
      </c>
      <c r="H234" s="195">
        <v>415.6</v>
      </c>
      <c r="I234" s="196"/>
      <c r="J234" s="197">
        <f>ROUND(I234*H234,2)</f>
        <v>0</v>
      </c>
      <c r="K234" s="193" t="s">
        <v>145</v>
      </c>
      <c r="L234" s="60"/>
      <c r="M234" s="198" t="s">
        <v>22</v>
      </c>
      <c r="N234" s="199" t="s">
        <v>47</v>
      </c>
      <c r="O234" s="41"/>
      <c r="P234" s="200">
        <f>O234*H234</f>
        <v>0</v>
      </c>
      <c r="Q234" s="200">
        <v>3.6000000000000002E-4</v>
      </c>
      <c r="R234" s="200">
        <f>Q234*H234</f>
        <v>0.14961600000000003</v>
      </c>
      <c r="S234" s="200">
        <v>0</v>
      </c>
      <c r="T234" s="201">
        <f>S234*H234</f>
        <v>0</v>
      </c>
      <c r="AR234" s="23" t="s">
        <v>201</v>
      </c>
      <c r="AT234" s="23" t="s">
        <v>131</v>
      </c>
      <c r="AU234" s="23" t="s">
        <v>137</v>
      </c>
      <c r="AY234" s="23" t="s">
        <v>128</v>
      </c>
      <c r="BE234" s="202">
        <f>IF(N234="základní",J234,0)</f>
        <v>0</v>
      </c>
      <c r="BF234" s="202">
        <f>IF(N234="snížená",J234,0)</f>
        <v>0</v>
      </c>
      <c r="BG234" s="202">
        <f>IF(N234="zákl. přenesená",J234,0)</f>
        <v>0</v>
      </c>
      <c r="BH234" s="202">
        <f>IF(N234="sníž. přenesená",J234,0)</f>
        <v>0</v>
      </c>
      <c r="BI234" s="202">
        <f>IF(N234="nulová",J234,0)</f>
        <v>0</v>
      </c>
      <c r="BJ234" s="23" t="s">
        <v>137</v>
      </c>
      <c r="BK234" s="202">
        <f>ROUND(I234*H234,2)</f>
        <v>0</v>
      </c>
      <c r="BL234" s="23" t="s">
        <v>201</v>
      </c>
      <c r="BM234" s="23" t="s">
        <v>408</v>
      </c>
    </row>
    <row r="235" spans="2:65" s="11" customFormat="1">
      <c r="B235" s="203"/>
      <c r="C235" s="204"/>
      <c r="D235" s="205" t="s">
        <v>139</v>
      </c>
      <c r="E235" s="206" t="s">
        <v>22</v>
      </c>
      <c r="F235" s="207" t="s">
        <v>140</v>
      </c>
      <c r="G235" s="204"/>
      <c r="H235" s="206" t="s">
        <v>22</v>
      </c>
      <c r="I235" s="208"/>
      <c r="J235" s="204"/>
      <c r="K235" s="204"/>
      <c r="L235" s="209"/>
      <c r="M235" s="210"/>
      <c r="N235" s="211"/>
      <c r="O235" s="211"/>
      <c r="P235" s="211"/>
      <c r="Q235" s="211"/>
      <c r="R235" s="211"/>
      <c r="S235" s="211"/>
      <c r="T235" s="212"/>
      <c r="AT235" s="213" t="s">
        <v>139</v>
      </c>
      <c r="AU235" s="213" t="s">
        <v>137</v>
      </c>
      <c r="AV235" s="11" t="s">
        <v>24</v>
      </c>
      <c r="AW235" s="11" t="s">
        <v>39</v>
      </c>
      <c r="AX235" s="11" t="s">
        <v>75</v>
      </c>
      <c r="AY235" s="213" t="s">
        <v>128</v>
      </c>
    </row>
    <row r="236" spans="2:65" s="12" customFormat="1">
      <c r="B236" s="214"/>
      <c r="C236" s="215"/>
      <c r="D236" s="205" t="s">
        <v>139</v>
      </c>
      <c r="E236" s="216" t="s">
        <v>22</v>
      </c>
      <c r="F236" s="217" t="s">
        <v>215</v>
      </c>
      <c r="G236" s="215"/>
      <c r="H236" s="218">
        <v>575.71799999999996</v>
      </c>
      <c r="I236" s="219"/>
      <c r="J236" s="215"/>
      <c r="K236" s="215"/>
      <c r="L236" s="220"/>
      <c r="M236" s="221"/>
      <c r="N236" s="222"/>
      <c r="O236" s="222"/>
      <c r="P236" s="222"/>
      <c r="Q236" s="222"/>
      <c r="R236" s="222"/>
      <c r="S236" s="222"/>
      <c r="T236" s="223"/>
      <c r="AT236" s="224" t="s">
        <v>139</v>
      </c>
      <c r="AU236" s="224" t="s">
        <v>137</v>
      </c>
      <c r="AV236" s="12" t="s">
        <v>137</v>
      </c>
      <c r="AW236" s="12" t="s">
        <v>39</v>
      </c>
      <c r="AX236" s="12" t="s">
        <v>75</v>
      </c>
      <c r="AY236" s="224" t="s">
        <v>128</v>
      </c>
    </row>
    <row r="237" spans="2:65" s="12" customFormat="1">
      <c r="B237" s="214"/>
      <c r="C237" s="215"/>
      <c r="D237" s="205" t="s">
        <v>139</v>
      </c>
      <c r="E237" s="216" t="s">
        <v>22</v>
      </c>
      <c r="F237" s="217" t="s">
        <v>216</v>
      </c>
      <c r="G237" s="215"/>
      <c r="H237" s="218">
        <v>-136.18799999999999</v>
      </c>
      <c r="I237" s="219"/>
      <c r="J237" s="215"/>
      <c r="K237" s="215"/>
      <c r="L237" s="220"/>
      <c r="M237" s="221"/>
      <c r="N237" s="222"/>
      <c r="O237" s="222"/>
      <c r="P237" s="222"/>
      <c r="Q237" s="222"/>
      <c r="R237" s="222"/>
      <c r="S237" s="222"/>
      <c r="T237" s="223"/>
      <c r="AT237" s="224" t="s">
        <v>139</v>
      </c>
      <c r="AU237" s="224" t="s">
        <v>137</v>
      </c>
      <c r="AV237" s="12" t="s">
        <v>137</v>
      </c>
      <c r="AW237" s="12" t="s">
        <v>39</v>
      </c>
      <c r="AX237" s="12" t="s">
        <v>75</v>
      </c>
      <c r="AY237" s="224" t="s">
        <v>128</v>
      </c>
    </row>
    <row r="238" spans="2:65" s="12" customFormat="1">
      <c r="B238" s="214"/>
      <c r="C238" s="215"/>
      <c r="D238" s="205" t="s">
        <v>139</v>
      </c>
      <c r="E238" s="216" t="s">
        <v>22</v>
      </c>
      <c r="F238" s="217" t="s">
        <v>217</v>
      </c>
      <c r="G238" s="215"/>
      <c r="H238" s="218">
        <v>-23.93</v>
      </c>
      <c r="I238" s="219"/>
      <c r="J238" s="215"/>
      <c r="K238" s="215"/>
      <c r="L238" s="220"/>
      <c r="M238" s="221"/>
      <c r="N238" s="222"/>
      <c r="O238" s="222"/>
      <c r="P238" s="222"/>
      <c r="Q238" s="222"/>
      <c r="R238" s="222"/>
      <c r="S238" s="222"/>
      <c r="T238" s="223"/>
      <c r="AT238" s="224" t="s">
        <v>139</v>
      </c>
      <c r="AU238" s="224" t="s">
        <v>137</v>
      </c>
      <c r="AV238" s="12" t="s">
        <v>137</v>
      </c>
      <c r="AW238" s="12" t="s">
        <v>39</v>
      </c>
      <c r="AX238" s="12" t="s">
        <v>75</v>
      </c>
      <c r="AY238" s="224" t="s">
        <v>128</v>
      </c>
    </row>
    <row r="239" spans="2:65" s="13" customFormat="1">
      <c r="B239" s="225"/>
      <c r="C239" s="226"/>
      <c r="D239" s="205" t="s">
        <v>139</v>
      </c>
      <c r="E239" s="227" t="s">
        <v>22</v>
      </c>
      <c r="F239" s="228" t="s">
        <v>218</v>
      </c>
      <c r="G239" s="226"/>
      <c r="H239" s="229">
        <v>415.6</v>
      </c>
      <c r="I239" s="230"/>
      <c r="J239" s="226"/>
      <c r="K239" s="226"/>
      <c r="L239" s="231"/>
      <c r="M239" s="232"/>
      <c r="N239" s="233"/>
      <c r="O239" s="233"/>
      <c r="P239" s="233"/>
      <c r="Q239" s="233"/>
      <c r="R239" s="233"/>
      <c r="S239" s="233"/>
      <c r="T239" s="234"/>
      <c r="AT239" s="235" t="s">
        <v>139</v>
      </c>
      <c r="AU239" s="235" t="s">
        <v>137</v>
      </c>
      <c r="AV239" s="13" t="s">
        <v>148</v>
      </c>
      <c r="AW239" s="13" t="s">
        <v>39</v>
      </c>
      <c r="AX239" s="13" t="s">
        <v>24</v>
      </c>
      <c r="AY239" s="235" t="s">
        <v>128</v>
      </c>
    </row>
    <row r="240" spans="2:65" s="1" customFormat="1" ht="25.5" customHeight="1">
      <c r="B240" s="40"/>
      <c r="C240" s="236" t="s">
        <v>409</v>
      </c>
      <c r="D240" s="236" t="s">
        <v>219</v>
      </c>
      <c r="E240" s="237" t="s">
        <v>410</v>
      </c>
      <c r="F240" s="238" t="s">
        <v>411</v>
      </c>
      <c r="G240" s="239" t="s">
        <v>238</v>
      </c>
      <c r="H240" s="240">
        <v>4407.4380000000001</v>
      </c>
      <c r="I240" s="241"/>
      <c r="J240" s="242">
        <f>ROUND(I240*H240,2)</f>
        <v>0</v>
      </c>
      <c r="K240" s="238" t="s">
        <v>135</v>
      </c>
      <c r="L240" s="243"/>
      <c r="M240" s="244" t="s">
        <v>22</v>
      </c>
      <c r="N240" s="245" t="s">
        <v>47</v>
      </c>
      <c r="O240" s="41"/>
      <c r="P240" s="200">
        <f>O240*H240</f>
        <v>0</v>
      </c>
      <c r="Q240" s="200">
        <v>7.6999999999999996E-4</v>
      </c>
      <c r="R240" s="200">
        <f>Q240*H240</f>
        <v>3.3937272599999999</v>
      </c>
      <c r="S240" s="200">
        <v>0</v>
      </c>
      <c r="T240" s="201">
        <f>S240*H240</f>
        <v>0</v>
      </c>
      <c r="AR240" s="23" t="s">
        <v>222</v>
      </c>
      <c r="AT240" s="23" t="s">
        <v>219</v>
      </c>
      <c r="AU240" s="23" t="s">
        <v>137</v>
      </c>
      <c r="AY240" s="23" t="s">
        <v>128</v>
      </c>
      <c r="BE240" s="202">
        <f>IF(N240="základní",J240,0)</f>
        <v>0</v>
      </c>
      <c r="BF240" s="202">
        <f>IF(N240="snížená",J240,0)</f>
        <v>0</v>
      </c>
      <c r="BG240" s="202">
        <f>IF(N240="zákl. přenesená",J240,0)</f>
        <v>0</v>
      </c>
      <c r="BH240" s="202">
        <f>IF(N240="sníž. přenesená",J240,0)</f>
        <v>0</v>
      </c>
      <c r="BI240" s="202">
        <f>IF(N240="nulová",J240,0)</f>
        <v>0</v>
      </c>
      <c r="BJ240" s="23" t="s">
        <v>137</v>
      </c>
      <c r="BK240" s="202">
        <f>ROUND(I240*H240,2)</f>
        <v>0</v>
      </c>
      <c r="BL240" s="23" t="s">
        <v>201</v>
      </c>
      <c r="BM240" s="23" t="s">
        <v>412</v>
      </c>
    </row>
    <row r="241" spans="2:65" s="12" customFormat="1">
      <c r="B241" s="214"/>
      <c r="C241" s="215"/>
      <c r="D241" s="205" t="s">
        <v>139</v>
      </c>
      <c r="E241" s="216" t="s">
        <v>22</v>
      </c>
      <c r="F241" s="217" t="s">
        <v>413</v>
      </c>
      <c r="G241" s="215"/>
      <c r="H241" s="218">
        <v>4407.4380000000001</v>
      </c>
      <c r="I241" s="219"/>
      <c r="J241" s="215"/>
      <c r="K241" s="215"/>
      <c r="L241" s="220"/>
      <c r="M241" s="221"/>
      <c r="N241" s="222"/>
      <c r="O241" s="222"/>
      <c r="P241" s="222"/>
      <c r="Q241" s="222"/>
      <c r="R241" s="222"/>
      <c r="S241" s="222"/>
      <c r="T241" s="223"/>
      <c r="AT241" s="224" t="s">
        <v>139</v>
      </c>
      <c r="AU241" s="224" t="s">
        <v>137</v>
      </c>
      <c r="AV241" s="12" t="s">
        <v>137</v>
      </c>
      <c r="AW241" s="12" t="s">
        <v>39</v>
      </c>
      <c r="AX241" s="12" t="s">
        <v>24</v>
      </c>
      <c r="AY241" s="224" t="s">
        <v>128</v>
      </c>
    </row>
    <row r="242" spans="2:65" s="1" customFormat="1" ht="25.5" customHeight="1">
      <c r="B242" s="40"/>
      <c r="C242" s="191" t="s">
        <v>414</v>
      </c>
      <c r="D242" s="191" t="s">
        <v>131</v>
      </c>
      <c r="E242" s="192" t="s">
        <v>415</v>
      </c>
      <c r="F242" s="193" t="s">
        <v>416</v>
      </c>
      <c r="G242" s="194" t="s">
        <v>262</v>
      </c>
      <c r="H242" s="195">
        <v>84.8</v>
      </c>
      <c r="I242" s="196"/>
      <c r="J242" s="197">
        <f>ROUND(I242*H242,2)</f>
        <v>0</v>
      </c>
      <c r="K242" s="193" t="s">
        <v>145</v>
      </c>
      <c r="L242" s="60"/>
      <c r="M242" s="198" t="s">
        <v>22</v>
      </c>
      <c r="N242" s="199" t="s">
        <v>47</v>
      </c>
      <c r="O242" s="41"/>
      <c r="P242" s="200">
        <f>O242*H242</f>
        <v>0</v>
      </c>
      <c r="Q242" s="200">
        <v>2.0000000000000002E-5</v>
      </c>
      <c r="R242" s="200">
        <f>Q242*H242</f>
        <v>1.696E-3</v>
      </c>
      <c r="S242" s="200">
        <v>0</v>
      </c>
      <c r="T242" s="201">
        <f>S242*H242</f>
        <v>0</v>
      </c>
      <c r="AR242" s="23" t="s">
        <v>201</v>
      </c>
      <c r="AT242" s="23" t="s">
        <v>131</v>
      </c>
      <c r="AU242" s="23" t="s">
        <v>137</v>
      </c>
      <c r="AY242" s="23" t="s">
        <v>128</v>
      </c>
      <c r="BE242" s="202">
        <f>IF(N242="základní",J242,0)</f>
        <v>0</v>
      </c>
      <c r="BF242" s="202">
        <f>IF(N242="snížená",J242,0)</f>
        <v>0</v>
      </c>
      <c r="BG242" s="202">
        <f>IF(N242="zákl. přenesená",J242,0)</f>
        <v>0</v>
      </c>
      <c r="BH242" s="202">
        <f>IF(N242="sníž. přenesená",J242,0)</f>
        <v>0</v>
      </c>
      <c r="BI242" s="202">
        <f>IF(N242="nulová",J242,0)</f>
        <v>0</v>
      </c>
      <c r="BJ242" s="23" t="s">
        <v>137</v>
      </c>
      <c r="BK242" s="202">
        <f>ROUND(I242*H242,2)</f>
        <v>0</v>
      </c>
      <c r="BL242" s="23" t="s">
        <v>201</v>
      </c>
      <c r="BM242" s="23" t="s">
        <v>417</v>
      </c>
    </row>
    <row r="243" spans="2:65" s="12" customFormat="1">
      <c r="B243" s="214"/>
      <c r="C243" s="215"/>
      <c r="D243" s="205" t="s">
        <v>139</v>
      </c>
      <c r="E243" s="216" t="s">
        <v>22</v>
      </c>
      <c r="F243" s="217" t="s">
        <v>404</v>
      </c>
      <c r="G243" s="215"/>
      <c r="H243" s="218">
        <v>84.8</v>
      </c>
      <c r="I243" s="219"/>
      <c r="J243" s="215"/>
      <c r="K243" s="215"/>
      <c r="L243" s="220"/>
      <c r="M243" s="221"/>
      <c r="N243" s="222"/>
      <c r="O243" s="222"/>
      <c r="P243" s="222"/>
      <c r="Q243" s="222"/>
      <c r="R243" s="222"/>
      <c r="S243" s="222"/>
      <c r="T243" s="223"/>
      <c r="AT243" s="224" t="s">
        <v>139</v>
      </c>
      <c r="AU243" s="224" t="s">
        <v>137</v>
      </c>
      <c r="AV243" s="12" t="s">
        <v>137</v>
      </c>
      <c r="AW243" s="12" t="s">
        <v>39</v>
      </c>
      <c r="AX243" s="12" t="s">
        <v>24</v>
      </c>
      <c r="AY243" s="224" t="s">
        <v>128</v>
      </c>
    </row>
    <row r="244" spans="2:65" s="1" customFormat="1" ht="25.5" customHeight="1">
      <c r="B244" s="40"/>
      <c r="C244" s="191" t="s">
        <v>418</v>
      </c>
      <c r="D244" s="191" t="s">
        <v>131</v>
      </c>
      <c r="E244" s="192" t="s">
        <v>419</v>
      </c>
      <c r="F244" s="193" t="s">
        <v>420</v>
      </c>
      <c r="G244" s="194" t="s">
        <v>262</v>
      </c>
      <c r="H244" s="195">
        <v>19.2</v>
      </c>
      <c r="I244" s="196"/>
      <c r="J244" s="197">
        <f>ROUND(I244*H244,2)</f>
        <v>0</v>
      </c>
      <c r="K244" s="193" t="s">
        <v>145</v>
      </c>
      <c r="L244" s="60"/>
      <c r="M244" s="198" t="s">
        <v>22</v>
      </c>
      <c r="N244" s="199" t="s">
        <v>47</v>
      </c>
      <c r="O244" s="41"/>
      <c r="P244" s="200">
        <f>O244*H244</f>
        <v>0</v>
      </c>
      <c r="Q244" s="200">
        <v>1.74E-3</v>
      </c>
      <c r="R244" s="200">
        <f>Q244*H244</f>
        <v>3.3408E-2</v>
      </c>
      <c r="S244" s="200">
        <v>0</v>
      </c>
      <c r="T244" s="201">
        <f>S244*H244</f>
        <v>0</v>
      </c>
      <c r="AR244" s="23" t="s">
        <v>201</v>
      </c>
      <c r="AT244" s="23" t="s">
        <v>131</v>
      </c>
      <c r="AU244" s="23" t="s">
        <v>137</v>
      </c>
      <c r="AY244" s="23" t="s">
        <v>128</v>
      </c>
      <c r="BE244" s="202">
        <f>IF(N244="základní",J244,0)</f>
        <v>0</v>
      </c>
      <c r="BF244" s="202">
        <f>IF(N244="snížená",J244,0)</f>
        <v>0</v>
      </c>
      <c r="BG244" s="202">
        <f>IF(N244="zákl. přenesená",J244,0)</f>
        <v>0</v>
      </c>
      <c r="BH244" s="202">
        <f>IF(N244="sníž. přenesená",J244,0)</f>
        <v>0</v>
      </c>
      <c r="BI244" s="202">
        <f>IF(N244="nulová",J244,0)</f>
        <v>0</v>
      </c>
      <c r="BJ244" s="23" t="s">
        <v>137</v>
      </c>
      <c r="BK244" s="202">
        <f>ROUND(I244*H244,2)</f>
        <v>0</v>
      </c>
      <c r="BL244" s="23" t="s">
        <v>201</v>
      </c>
      <c r="BM244" s="23" t="s">
        <v>421</v>
      </c>
    </row>
    <row r="245" spans="2:65" s="12" customFormat="1">
      <c r="B245" s="214"/>
      <c r="C245" s="215"/>
      <c r="D245" s="205" t="s">
        <v>139</v>
      </c>
      <c r="E245" s="216" t="s">
        <v>22</v>
      </c>
      <c r="F245" s="217" t="s">
        <v>422</v>
      </c>
      <c r="G245" s="215"/>
      <c r="H245" s="218">
        <v>19.2</v>
      </c>
      <c r="I245" s="219"/>
      <c r="J245" s="215"/>
      <c r="K245" s="215"/>
      <c r="L245" s="220"/>
      <c r="M245" s="221"/>
      <c r="N245" s="222"/>
      <c r="O245" s="222"/>
      <c r="P245" s="222"/>
      <c r="Q245" s="222"/>
      <c r="R245" s="222"/>
      <c r="S245" s="222"/>
      <c r="T245" s="223"/>
      <c r="AT245" s="224" t="s">
        <v>139</v>
      </c>
      <c r="AU245" s="224" t="s">
        <v>137</v>
      </c>
      <c r="AV245" s="12" t="s">
        <v>137</v>
      </c>
      <c r="AW245" s="12" t="s">
        <v>39</v>
      </c>
      <c r="AX245" s="12" t="s">
        <v>24</v>
      </c>
      <c r="AY245" s="224" t="s">
        <v>128</v>
      </c>
    </row>
    <row r="246" spans="2:65" s="1" customFormat="1" ht="16.5" customHeight="1">
      <c r="B246" s="40"/>
      <c r="C246" s="236" t="s">
        <v>423</v>
      </c>
      <c r="D246" s="236" t="s">
        <v>219</v>
      </c>
      <c r="E246" s="237" t="s">
        <v>424</v>
      </c>
      <c r="F246" s="238" t="s">
        <v>425</v>
      </c>
      <c r="G246" s="239" t="s">
        <v>238</v>
      </c>
      <c r="H246" s="240">
        <v>97.6</v>
      </c>
      <c r="I246" s="241"/>
      <c r="J246" s="242">
        <f>ROUND(I246*H246,2)</f>
        <v>0</v>
      </c>
      <c r="K246" s="238" t="s">
        <v>145</v>
      </c>
      <c r="L246" s="243"/>
      <c r="M246" s="244" t="s">
        <v>22</v>
      </c>
      <c r="N246" s="245" t="s">
        <v>47</v>
      </c>
      <c r="O246" s="41"/>
      <c r="P246" s="200">
        <f>O246*H246</f>
        <v>0</v>
      </c>
      <c r="Q246" s="200">
        <v>1.3500000000000001E-3</v>
      </c>
      <c r="R246" s="200">
        <f>Q246*H246</f>
        <v>0.13175999999999999</v>
      </c>
      <c r="S246" s="200">
        <v>0</v>
      </c>
      <c r="T246" s="201">
        <f>S246*H246</f>
        <v>0</v>
      </c>
      <c r="AR246" s="23" t="s">
        <v>222</v>
      </c>
      <c r="AT246" s="23" t="s">
        <v>219</v>
      </c>
      <c r="AU246" s="23" t="s">
        <v>137</v>
      </c>
      <c r="AY246" s="23" t="s">
        <v>128</v>
      </c>
      <c r="BE246" s="202">
        <f>IF(N246="základní",J246,0)</f>
        <v>0</v>
      </c>
      <c r="BF246" s="202">
        <f>IF(N246="snížená",J246,0)</f>
        <v>0</v>
      </c>
      <c r="BG246" s="202">
        <f>IF(N246="zákl. přenesená",J246,0)</f>
        <v>0</v>
      </c>
      <c r="BH246" s="202">
        <f>IF(N246="sníž. přenesená",J246,0)</f>
        <v>0</v>
      </c>
      <c r="BI246" s="202">
        <f>IF(N246="nulová",J246,0)</f>
        <v>0</v>
      </c>
      <c r="BJ246" s="23" t="s">
        <v>137</v>
      </c>
      <c r="BK246" s="202">
        <f>ROUND(I246*H246,2)</f>
        <v>0</v>
      </c>
      <c r="BL246" s="23" t="s">
        <v>201</v>
      </c>
      <c r="BM246" s="23" t="s">
        <v>426</v>
      </c>
    </row>
    <row r="247" spans="2:65" s="12" customFormat="1">
      <c r="B247" s="214"/>
      <c r="C247" s="215"/>
      <c r="D247" s="205" t="s">
        <v>139</v>
      </c>
      <c r="E247" s="216" t="s">
        <v>22</v>
      </c>
      <c r="F247" s="217" t="s">
        <v>427</v>
      </c>
      <c r="G247" s="215"/>
      <c r="H247" s="218">
        <v>97.6</v>
      </c>
      <c r="I247" s="219"/>
      <c r="J247" s="215"/>
      <c r="K247" s="215"/>
      <c r="L247" s="220"/>
      <c r="M247" s="221"/>
      <c r="N247" s="222"/>
      <c r="O247" s="222"/>
      <c r="P247" s="222"/>
      <c r="Q247" s="222"/>
      <c r="R247" s="222"/>
      <c r="S247" s="222"/>
      <c r="T247" s="223"/>
      <c r="AT247" s="224" t="s">
        <v>139</v>
      </c>
      <c r="AU247" s="224" t="s">
        <v>137</v>
      </c>
      <c r="AV247" s="12" t="s">
        <v>137</v>
      </c>
      <c r="AW247" s="12" t="s">
        <v>39</v>
      </c>
      <c r="AX247" s="12" t="s">
        <v>24</v>
      </c>
      <c r="AY247" s="224" t="s">
        <v>128</v>
      </c>
    </row>
    <row r="248" spans="2:65" s="1" customFormat="1" ht="16.5" customHeight="1">
      <c r="B248" s="40"/>
      <c r="C248" s="236" t="s">
        <v>428</v>
      </c>
      <c r="D248" s="236" t="s">
        <v>219</v>
      </c>
      <c r="E248" s="237" t="s">
        <v>429</v>
      </c>
      <c r="F248" s="238" t="s">
        <v>430</v>
      </c>
      <c r="G248" s="239" t="s">
        <v>238</v>
      </c>
      <c r="H248" s="240">
        <v>2</v>
      </c>
      <c r="I248" s="241"/>
      <c r="J248" s="242">
        <f>ROUND(I248*H248,2)</f>
        <v>0</v>
      </c>
      <c r="K248" s="238" t="s">
        <v>145</v>
      </c>
      <c r="L248" s="243"/>
      <c r="M248" s="244" t="s">
        <v>22</v>
      </c>
      <c r="N248" s="245" t="s">
        <v>47</v>
      </c>
      <c r="O248" s="41"/>
      <c r="P248" s="200">
        <f>O248*H248</f>
        <v>0</v>
      </c>
      <c r="Q248" s="200">
        <v>2.9999999999999997E-4</v>
      </c>
      <c r="R248" s="200">
        <f>Q248*H248</f>
        <v>5.9999999999999995E-4</v>
      </c>
      <c r="S248" s="200">
        <v>0</v>
      </c>
      <c r="T248" s="201">
        <f>S248*H248</f>
        <v>0</v>
      </c>
      <c r="AR248" s="23" t="s">
        <v>222</v>
      </c>
      <c r="AT248" s="23" t="s">
        <v>219</v>
      </c>
      <c r="AU248" s="23" t="s">
        <v>137</v>
      </c>
      <c r="AY248" s="23" t="s">
        <v>128</v>
      </c>
      <c r="BE248" s="202">
        <f>IF(N248="základní",J248,0)</f>
        <v>0</v>
      </c>
      <c r="BF248" s="202">
        <f>IF(N248="snížená",J248,0)</f>
        <v>0</v>
      </c>
      <c r="BG248" s="202">
        <f>IF(N248="zákl. přenesená",J248,0)</f>
        <v>0</v>
      </c>
      <c r="BH248" s="202">
        <f>IF(N248="sníž. přenesená",J248,0)</f>
        <v>0</v>
      </c>
      <c r="BI248" s="202">
        <f>IF(N248="nulová",J248,0)</f>
        <v>0</v>
      </c>
      <c r="BJ248" s="23" t="s">
        <v>137</v>
      </c>
      <c r="BK248" s="202">
        <f>ROUND(I248*H248,2)</f>
        <v>0</v>
      </c>
      <c r="BL248" s="23" t="s">
        <v>201</v>
      </c>
      <c r="BM248" s="23" t="s">
        <v>431</v>
      </c>
    </row>
    <row r="249" spans="2:65" s="1" customFormat="1" ht="25.5" customHeight="1">
      <c r="B249" s="40"/>
      <c r="C249" s="191" t="s">
        <v>432</v>
      </c>
      <c r="D249" s="191" t="s">
        <v>131</v>
      </c>
      <c r="E249" s="192" t="s">
        <v>433</v>
      </c>
      <c r="F249" s="193" t="s">
        <v>434</v>
      </c>
      <c r="G249" s="194" t="s">
        <v>262</v>
      </c>
      <c r="H249" s="195">
        <v>29.6</v>
      </c>
      <c r="I249" s="196"/>
      <c r="J249" s="197">
        <f>ROUND(I249*H249,2)</f>
        <v>0</v>
      </c>
      <c r="K249" s="193" t="s">
        <v>135</v>
      </c>
      <c r="L249" s="60"/>
      <c r="M249" s="198" t="s">
        <v>22</v>
      </c>
      <c r="N249" s="199" t="s">
        <v>47</v>
      </c>
      <c r="O249" s="41"/>
      <c r="P249" s="200">
        <f>O249*H249</f>
        <v>0</v>
      </c>
      <c r="Q249" s="200">
        <v>1.74E-3</v>
      </c>
      <c r="R249" s="200">
        <f>Q249*H249</f>
        <v>5.1504000000000001E-2</v>
      </c>
      <c r="S249" s="200">
        <v>0</v>
      </c>
      <c r="T249" s="201">
        <f>S249*H249</f>
        <v>0</v>
      </c>
      <c r="AR249" s="23" t="s">
        <v>201</v>
      </c>
      <c r="AT249" s="23" t="s">
        <v>131</v>
      </c>
      <c r="AU249" s="23" t="s">
        <v>137</v>
      </c>
      <c r="AY249" s="23" t="s">
        <v>128</v>
      </c>
      <c r="BE249" s="202">
        <f>IF(N249="základní",J249,0)</f>
        <v>0</v>
      </c>
      <c r="BF249" s="202">
        <f>IF(N249="snížená",J249,0)</f>
        <v>0</v>
      </c>
      <c r="BG249" s="202">
        <f>IF(N249="zákl. přenesená",J249,0)</f>
        <v>0</v>
      </c>
      <c r="BH249" s="202">
        <f>IF(N249="sníž. přenesená",J249,0)</f>
        <v>0</v>
      </c>
      <c r="BI249" s="202">
        <f>IF(N249="nulová",J249,0)</f>
        <v>0</v>
      </c>
      <c r="BJ249" s="23" t="s">
        <v>137</v>
      </c>
      <c r="BK249" s="202">
        <f>ROUND(I249*H249,2)</f>
        <v>0</v>
      </c>
      <c r="BL249" s="23" t="s">
        <v>201</v>
      </c>
      <c r="BM249" s="23" t="s">
        <v>435</v>
      </c>
    </row>
    <row r="250" spans="2:65" s="12" customFormat="1">
      <c r="B250" s="214"/>
      <c r="C250" s="215"/>
      <c r="D250" s="205" t="s">
        <v>139</v>
      </c>
      <c r="E250" s="216" t="s">
        <v>22</v>
      </c>
      <c r="F250" s="217" t="s">
        <v>436</v>
      </c>
      <c r="G250" s="215"/>
      <c r="H250" s="218">
        <v>29.6</v>
      </c>
      <c r="I250" s="219"/>
      <c r="J250" s="215"/>
      <c r="K250" s="215"/>
      <c r="L250" s="220"/>
      <c r="M250" s="221"/>
      <c r="N250" s="222"/>
      <c r="O250" s="222"/>
      <c r="P250" s="222"/>
      <c r="Q250" s="222"/>
      <c r="R250" s="222"/>
      <c r="S250" s="222"/>
      <c r="T250" s="223"/>
      <c r="AT250" s="224" t="s">
        <v>139</v>
      </c>
      <c r="AU250" s="224" t="s">
        <v>137</v>
      </c>
      <c r="AV250" s="12" t="s">
        <v>137</v>
      </c>
      <c r="AW250" s="12" t="s">
        <v>39</v>
      </c>
      <c r="AX250" s="12" t="s">
        <v>24</v>
      </c>
      <c r="AY250" s="224" t="s">
        <v>128</v>
      </c>
    </row>
    <row r="251" spans="2:65" s="1" customFormat="1" ht="25.5" customHeight="1">
      <c r="B251" s="40"/>
      <c r="C251" s="191" t="s">
        <v>437</v>
      </c>
      <c r="D251" s="191" t="s">
        <v>131</v>
      </c>
      <c r="E251" s="192" t="s">
        <v>438</v>
      </c>
      <c r="F251" s="193" t="s">
        <v>439</v>
      </c>
      <c r="G251" s="194" t="s">
        <v>144</v>
      </c>
      <c r="H251" s="195">
        <v>415.6</v>
      </c>
      <c r="I251" s="196"/>
      <c r="J251" s="197">
        <f>ROUND(I251*H251,2)</f>
        <v>0</v>
      </c>
      <c r="K251" s="193" t="s">
        <v>145</v>
      </c>
      <c r="L251" s="60"/>
      <c r="M251" s="198" t="s">
        <v>22</v>
      </c>
      <c r="N251" s="199" t="s">
        <v>47</v>
      </c>
      <c r="O251" s="41"/>
      <c r="P251" s="200">
        <f>O251*H251</f>
        <v>0</v>
      </c>
      <c r="Q251" s="200">
        <v>0</v>
      </c>
      <c r="R251" s="200">
        <f>Q251*H251</f>
        <v>0</v>
      </c>
      <c r="S251" s="200">
        <v>0</v>
      </c>
      <c r="T251" s="201">
        <f>S251*H251</f>
        <v>0</v>
      </c>
      <c r="AR251" s="23" t="s">
        <v>201</v>
      </c>
      <c r="AT251" s="23" t="s">
        <v>131</v>
      </c>
      <c r="AU251" s="23" t="s">
        <v>137</v>
      </c>
      <c r="AY251" s="23" t="s">
        <v>128</v>
      </c>
      <c r="BE251" s="202">
        <f>IF(N251="základní",J251,0)</f>
        <v>0</v>
      </c>
      <c r="BF251" s="202">
        <f>IF(N251="snížená",J251,0)</f>
        <v>0</v>
      </c>
      <c r="BG251" s="202">
        <f>IF(N251="zákl. přenesená",J251,0)</f>
        <v>0</v>
      </c>
      <c r="BH251" s="202">
        <f>IF(N251="sníž. přenesená",J251,0)</f>
        <v>0</v>
      </c>
      <c r="BI251" s="202">
        <f>IF(N251="nulová",J251,0)</f>
        <v>0</v>
      </c>
      <c r="BJ251" s="23" t="s">
        <v>137</v>
      </c>
      <c r="BK251" s="202">
        <f>ROUND(I251*H251,2)</f>
        <v>0</v>
      </c>
      <c r="BL251" s="23" t="s">
        <v>201</v>
      </c>
      <c r="BM251" s="23" t="s">
        <v>440</v>
      </c>
    </row>
    <row r="252" spans="2:65" s="11" customFormat="1">
      <c r="B252" s="203"/>
      <c r="C252" s="204"/>
      <c r="D252" s="205" t="s">
        <v>139</v>
      </c>
      <c r="E252" s="206" t="s">
        <v>22</v>
      </c>
      <c r="F252" s="207" t="s">
        <v>140</v>
      </c>
      <c r="G252" s="204"/>
      <c r="H252" s="206" t="s">
        <v>22</v>
      </c>
      <c r="I252" s="208"/>
      <c r="J252" s="204"/>
      <c r="K252" s="204"/>
      <c r="L252" s="209"/>
      <c r="M252" s="210"/>
      <c r="N252" s="211"/>
      <c r="O252" s="211"/>
      <c r="P252" s="211"/>
      <c r="Q252" s="211"/>
      <c r="R252" s="211"/>
      <c r="S252" s="211"/>
      <c r="T252" s="212"/>
      <c r="AT252" s="213" t="s">
        <v>139</v>
      </c>
      <c r="AU252" s="213" t="s">
        <v>137</v>
      </c>
      <c r="AV252" s="11" t="s">
        <v>24</v>
      </c>
      <c r="AW252" s="11" t="s">
        <v>39</v>
      </c>
      <c r="AX252" s="11" t="s">
        <v>75</v>
      </c>
      <c r="AY252" s="213" t="s">
        <v>128</v>
      </c>
    </row>
    <row r="253" spans="2:65" s="12" customFormat="1">
      <c r="B253" s="214"/>
      <c r="C253" s="215"/>
      <c r="D253" s="205" t="s">
        <v>139</v>
      </c>
      <c r="E253" s="216" t="s">
        <v>22</v>
      </c>
      <c r="F253" s="217" t="s">
        <v>215</v>
      </c>
      <c r="G253" s="215"/>
      <c r="H253" s="218">
        <v>575.71799999999996</v>
      </c>
      <c r="I253" s="219"/>
      <c r="J253" s="215"/>
      <c r="K253" s="215"/>
      <c r="L253" s="220"/>
      <c r="M253" s="221"/>
      <c r="N253" s="222"/>
      <c r="O253" s="222"/>
      <c r="P253" s="222"/>
      <c r="Q253" s="222"/>
      <c r="R253" s="222"/>
      <c r="S253" s="222"/>
      <c r="T253" s="223"/>
      <c r="AT253" s="224" t="s">
        <v>139</v>
      </c>
      <c r="AU253" s="224" t="s">
        <v>137</v>
      </c>
      <c r="AV253" s="12" t="s">
        <v>137</v>
      </c>
      <c r="AW253" s="12" t="s">
        <v>39</v>
      </c>
      <c r="AX253" s="12" t="s">
        <v>75</v>
      </c>
      <c r="AY253" s="224" t="s">
        <v>128</v>
      </c>
    </row>
    <row r="254" spans="2:65" s="12" customFormat="1">
      <c r="B254" s="214"/>
      <c r="C254" s="215"/>
      <c r="D254" s="205" t="s">
        <v>139</v>
      </c>
      <c r="E254" s="216" t="s">
        <v>22</v>
      </c>
      <c r="F254" s="217" t="s">
        <v>216</v>
      </c>
      <c r="G254" s="215"/>
      <c r="H254" s="218">
        <v>-136.18799999999999</v>
      </c>
      <c r="I254" s="219"/>
      <c r="J254" s="215"/>
      <c r="K254" s="215"/>
      <c r="L254" s="220"/>
      <c r="M254" s="221"/>
      <c r="N254" s="222"/>
      <c r="O254" s="222"/>
      <c r="P254" s="222"/>
      <c r="Q254" s="222"/>
      <c r="R254" s="222"/>
      <c r="S254" s="222"/>
      <c r="T254" s="223"/>
      <c r="AT254" s="224" t="s">
        <v>139</v>
      </c>
      <c r="AU254" s="224" t="s">
        <v>137</v>
      </c>
      <c r="AV254" s="12" t="s">
        <v>137</v>
      </c>
      <c r="AW254" s="12" t="s">
        <v>39</v>
      </c>
      <c r="AX254" s="12" t="s">
        <v>75</v>
      </c>
      <c r="AY254" s="224" t="s">
        <v>128</v>
      </c>
    </row>
    <row r="255" spans="2:65" s="12" customFormat="1">
      <c r="B255" s="214"/>
      <c r="C255" s="215"/>
      <c r="D255" s="205" t="s">
        <v>139</v>
      </c>
      <c r="E255" s="216" t="s">
        <v>22</v>
      </c>
      <c r="F255" s="217" t="s">
        <v>217</v>
      </c>
      <c r="G255" s="215"/>
      <c r="H255" s="218">
        <v>-23.93</v>
      </c>
      <c r="I255" s="219"/>
      <c r="J255" s="215"/>
      <c r="K255" s="215"/>
      <c r="L255" s="220"/>
      <c r="M255" s="221"/>
      <c r="N255" s="222"/>
      <c r="O255" s="222"/>
      <c r="P255" s="222"/>
      <c r="Q255" s="222"/>
      <c r="R255" s="222"/>
      <c r="S255" s="222"/>
      <c r="T255" s="223"/>
      <c r="AT255" s="224" t="s">
        <v>139</v>
      </c>
      <c r="AU255" s="224" t="s">
        <v>137</v>
      </c>
      <c r="AV255" s="12" t="s">
        <v>137</v>
      </c>
      <c r="AW255" s="12" t="s">
        <v>39</v>
      </c>
      <c r="AX255" s="12" t="s">
        <v>75</v>
      </c>
      <c r="AY255" s="224" t="s">
        <v>128</v>
      </c>
    </row>
    <row r="256" spans="2:65" s="13" customFormat="1">
      <c r="B256" s="225"/>
      <c r="C256" s="226"/>
      <c r="D256" s="205" t="s">
        <v>139</v>
      </c>
      <c r="E256" s="227" t="s">
        <v>22</v>
      </c>
      <c r="F256" s="228" t="s">
        <v>218</v>
      </c>
      <c r="G256" s="226"/>
      <c r="H256" s="229">
        <v>415.6</v>
      </c>
      <c r="I256" s="230"/>
      <c r="J256" s="226"/>
      <c r="K256" s="226"/>
      <c r="L256" s="231"/>
      <c r="M256" s="232"/>
      <c r="N256" s="233"/>
      <c r="O256" s="233"/>
      <c r="P256" s="233"/>
      <c r="Q256" s="233"/>
      <c r="R256" s="233"/>
      <c r="S256" s="233"/>
      <c r="T256" s="234"/>
      <c r="AT256" s="235" t="s">
        <v>139</v>
      </c>
      <c r="AU256" s="235" t="s">
        <v>137</v>
      </c>
      <c r="AV256" s="13" t="s">
        <v>148</v>
      </c>
      <c r="AW256" s="13" t="s">
        <v>39</v>
      </c>
      <c r="AX256" s="13" t="s">
        <v>24</v>
      </c>
      <c r="AY256" s="235" t="s">
        <v>128</v>
      </c>
    </row>
    <row r="257" spans="2:65" s="1" customFormat="1" ht="25.5" customHeight="1">
      <c r="B257" s="40"/>
      <c r="C257" s="191" t="s">
        <v>441</v>
      </c>
      <c r="D257" s="191" t="s">
        <v>131</v>
      </c>
      <c r="E257" s="192" t="s">
        <v>442</v>
      </c>
      <c r="F257" s="193" t="s">
        <v>443</v>
      </c>
      <c r="G257" s="194" t="s">
        <v>238</v>
      </c>
      <c r="H257" s="195">
        <v>2</v>
      </c>
      <c r="I257" s="196"/>
      <c r="J257" s="197">
        <f>ROUND(I257*H257,2)</f>
        <v>0</v>
      </c>
      <c r="K257" s="193" t="s">
        <v>145</v>
      </c>
      <c r="L257" s="60"/>
      <c r="M257" s="198" t="s">
        <v>22</v>
      </c>
      <c r="N257" s="199" t="s">
        <v>47</v>
      </c>
      <c r="O257" s="41"/>
      <c r="P257" s="200">
        <f>O257*H257</f>
        <v>0</v>
      </c>
      <c r="Q257" s="200">
        <v>0</v>
      </c>
      <c r="R257" s="200">
        <f>Q257*H257</f>
        <v>0</v>
      </c>
      <c r="S257" s="200">
        <v>0</v>
      </c>
      <c r="T257" s="201">
        <f>S257*H257</f>
        <v>0</v>
      </c>
      <c r="AR257" s="23" t="s">
        <v>201</v>
      </c>
      <c r="AT257" s="23" t="s">
        <v>131</v>
      </c>
      <c r="AU257" s="23" t="s">
        <v>137</v>
      </c>
      <c r="AY257" s="23" t="s">
        <v>128</v>
      </c>
      <c r="BE257" s="202">
        <f>IF(N257="základní",J257,0)</f>
        <v>0</v>
      </c>
      <c r="BF257" s="202">
        <f>IF(N257="snížená",J257,0)</f>
        <v>0</v>
      </c>
      <c r="BG257" s="202">
        <f>IF(N257="zákl. přenesená",J257,0)</f>
        <v>0</v>
      </c>
      <c r="BH257" s="202">
        <f>IF(N257="sníž. přenesená",J257,0)</f>
        <v>0</v>
      </c>
      <c r="BI257" s="202">
        <f>IF(N257="nulová",J257,0)</f>
        <v>0</v>
      </c>
      <c r="BJ257" s="23" t="s">
        <v>137</v>
      </c>
      <c r="BK257" s="202">
        <f>ROUND(I257*H257,2)</f>
        <v>0</v>
      </c>
      <c r="BL257" s="23" t="s">
        <v>201</v>
      </c>
      <c r="BM257" s="23" t="s">
        <v>444</v>
      </c>
    </row>
    <row r="258" spans="2:65" s="12" customFormat="1">
      <c r="B258" s="214"/>
      <c r="C258" s="215"/>
      <c r="D258" s="205" t="s">
        <v>139</v>
      </c>
      <c r="E258" s="216" t="s">
        <v>22</v>
      </c>
      <c r="F258" s="217" t="s">
        <v>342</v>
      </c>
      <c r="G258" s="215"/>
      <c r="H258" s="218">
        <v>2</v>
      </c>
      <c r="I258" s="219"/>
      <c r="J258" s="215"/>
      <c r="K258" s="215"/>
      <c r="L258" s="220"/>
      <c r="M258" s="221"/>
      <c r="N258" s="222"/>
      <c r="O258" s="222"/>
      <c r="P258" s="222"/>
      <c r="Q258" s="222"/>
      <c r="R258" s="222"/>
      <c r="S258" s="222"/>
      <c r="T258" s="223"/>
      <c r="AT258" s="224" t="s">
        <v>139</v>
      </c>
      <c r="AU258" s="224" t="s">
        <v>137</v>
      </c>
      <c r="AV258" s="12" t="s">
        <v>137</v>
      </c>
      <c r="AW258" s="12" t="s">
        <v>39</v>
      </c>
      <c r="AX258" s="12" t="s">
        <v>24</v>
      </c>
      <c r="AY258" s="224" t="s">
        <v>128</v>
      </c>
    </row>
    <row r="259" spans="2:65" s="1" customFormat="1" ht="16.5" customHeight="1">
      <c r="B259" s="40"/>
      <c r="C259" s="236" t="s">
        <v>445</v>
      </c>
      <c r="D259" s="236" t="s">
        <v>219</v>
      </c>
      <c r="E259" s="237" t="s">
        <v>446</v>
      </c>
      <c r="F259" s="238" t="s">
        <v>447</v>
      </c>
      <c r="G259" s="239" t="s">
        <v>238</v>
      </c>
      <c r="H259" s="240">
        <v>2</v>
      </c>
      <c r="I259" s="241"/>
      <c r="J259" s="242">
        <f>ROUND(I259*H259,2)</f>
        <v>0</v>
      </c>
      <c r="K259" s="238" t="s">
        <v>135</v>
      </c>
      <c r="L259" s="243"/>
      <c r="M259" s="244" t="s">
        <v>22</v>
      </c>
      <c r="N259" s="245" t="s">
        <v>47</v>
      </c>
      <c r="O259" s="41"/>
      <c r="P259" s="200">
        <f>O259*H259</f>
        <v>0</v>
      </c>
      <c r="Q259" s="200">
        <v>8.6999999999999994E-3</v>
      </c>
      <c r="R259" s="200">
        <f>Q259*H259</f>
        <v>1.7399999999999999E-2</v>
      </c>
      <c r="S259" s="200">
        <v>0</v>
      </c>
      <c r="T259" s="201">
        <f>S259*H259</f>
        <v>0</v>
      </c>
      <c r="AR259" s="23" t="s">
        <v>222</v>
      </c>
      <c r="AT259" s="23" t="s">
        <v>219</v>
      </c>
      <c r="AU259" s="23" t="s">
        <v>137</v>
      </c>
      <c r="AY259" s="23" t="s">
        <v>128</v>
      </c>
      <c r="BE259" s="202">
        <f>IF(N259="základní",J259,0)</f>
        <v>0</v>
      </c>
      <c r="BF259" s="202">
        <f>IF(N259="snížená",J259,0)</f>
        <v>0</v>
      </c>
      <c r="BG259" s="202">
        <f>IF(N259="zákl. přenesená",J259,0)</f>
        <v>0</v>
      </c>
      <c r="BH259" s="202">
        <f>IF(N259="sníž. přenesená",J259,0)</f>
        <v>0</v>
      </c>
      <c r="BI259" s="202">
        <f>IF(N259="nulová",J259,0)</f>
        <v>0</v>
      </c>
      <c r="BJ259" s="23" t="s">
        <v>137</v>
      </c>
      <c r="BK259" s="202">
        <f>ROUND(I259*H259,2)</f>
        <v>0</v>
      </c>
      <c r="BL259" s="23" t="s">
        <v>201</v>
      </c>
      <c r="BM259" s="23" t="s">
        <v>448</v>
      </c>
    </row>
    <row r="260" spans="2:65" s="1" customFormat="1" ht="16.5" customHeight="1">
      <c r="B260" s="40"/>
      <c r="C260" s="191" t="s">
        <v>449</v>
      </c>
      <c r="D260" s="191" t="s">
        <v>131</v>
      </c>
      <c r="E260" s="192" t="s">
        <v>450</v>
      </c>
      <c r="F260" s="193" t="s">
        <v>451</v>
      </c>
      <c r="G260" s="194" t="s">
        <v>144</v>
      </c>
      <c r="H260" s="195">
        <v>38.107999999999997</v>
      </c>
      <c r="I260" s="196"/>
      <c r="J260" s="197">
        <f>ROUND(I260*H260,2)</f>
        <v>0</v>
      </c>
      <c r="K260" s="193" t="s">
        <v>145</v>
      </c>
      <c r="L260" s="60"/>
      <c r="M260" s="198" t="s">
        <v>22</v>
      </c>
      <c r="N260" s="199" t="s">
        <v>47</v>
      </c>
      <c r="O260" s="41"/>
      <c r="P260" s="200">
        <f>O260*H260</f>
        <v>0</v>
      </c>
      <c r="Q260" s="200">
        <v>0</v>
      </c>
      <c r="R260" s="200">
        <f>Q260*H260</f>
        <v>0</v>
      </c>
      <c r="S260" s="200">
        <v>9.4999999999999998E-3</v>
      </c>
      <c r="T260" s="201">
        <f>S260*H260</f>
        <v>0.36202599999999996</v>
      </c>
      <c r="AR260" s="23" t="s">
        <v>201</v>
      </c>
      <c r="AT260" s="23" t="s">
        <v>131</v>
      </c>
      <c r="AU260" s="23" t="s">
        <v>137</v>
      </c>
      <c r="AY260" s="23" t="s">
        <v>128</v>
      </c>
      <c r="BE260" s="202">
        <f>IF(N260="základní",J260,0)</f>
        <v>0</v>
      </c>
      <c r="BF260" s="202">
        <f>IF(N260="snížená",J260,0)</f>
        <v>0</v>
      </c>
      <c r="BG260" s="202">
        <f>IF(N260="zákl. přenesená",J260,0)</f>
        <v>0</v>
      </c>
      <c r="BH260" s="202">
        <f>IF(N260="sníž. přenesená",J260,0)</f>
        <v>0</v>
      </c>
      <c r="BI260" s="202">
        <f>IF(N260="nulová",J260,0)</f>
        <v>0</v>
      </c>
      <c r="BJ260" s="23" t="s">
        <v>137</v>
      </c>
      <c r="BK260" s="202">
        <f>ROUND(I260*H260,2)</f>
        <v>0</v>
      </c>
      <c r="BL260" s="23" t="s">
        <v>201</v>
      </c>
      <c r="BM260" s="23" t="s">
        <v>452</v>
      </c>
    </row>
    <row r="261" spans="2:65" s="11" customFormat="1">
      <c r="B261" s="203"/>
      <c r="C261" s="204"/>
      <c r="D261" s="205" t="s">
        <v>139</v>
      </c>
      <c r="E261" s="206" t="s">
        <v>22</v>
      </c>
      <c r="F261" s="207" t="s">
        <v>140</v>
      </c>
      <c r="G261" s="204"/>
      <c r="H261" s="206" t="s">
        <v>22</v>
      </c>
      <c r="I261" s="208"/>
      <c r="J261" s="204"/>
      <c r="K261" s="204"/>
      <c r="L261" s="209"/>
      <c r="M261" s="210"/>
      <c r="N261" s="211"/>
      <c r="O261" s="211"/>
      <c r="P261" s="211"/>
      <c r="Q261" s="211"/>
      <c r="R261" s="211"/>
      <c r="S261" s="211"/>
      <c r="T261" s="212"/>
      <c r="AT261" s="213" t="s">
        <v>139</v>
      </c>
      <c r="AU261" s="213" t="s">
        <v>137</v>
      </c>
      <c r="AV261" s="11" t="s">
        <v>24</v>
      </c>
      <c r="AW261" s="11" t="s">
        <v>39</v>
      </c>
      <c r="AX261" s="11" t="s">
        <v>75</v>
      </c>
      <c r="AY261" s="213" t="s">
        <v>128</v>
      </c>
    </row>
    <row r="262" spans="2:65" s="12" customFormat="1">
      <c r="B262" s="214"/>
      <c r="C262" s="215"/>
      <c r="D262" s="205" t="s">
        <v>139</v>
      </c>
      <c r="E262" s="216" t="s">
        <v>22</v>
      </c>
      <c r="F262" s="217" t="s">
        <v>204</v>
      </c>
      <c r="G262" s="215"/>
      <c r="H262" s="218">
        <v>38.107999999999997</v>
      </c>
      <c r="I262" s="219"/>
      <c r="J262" s="215"/>
      <c r="K262" s="215"/>
      <c r="L262" s="220"/>
      <c r="M262" s="221"/>
      <c r="N262" s="222"/>
      <c r="O262" s="222"/>
      <c r="P262" s="222"/>
      <c r="Q262" s="222"/>
      <c r="R262" s="222"/>
      <c r="S262" s="222"/>
      <c r="T262" s="223"/>
      <c r="AT262" s="224" t="s">
        <v>139</v>
      </c>
      <c r="AU262" s="224" t="s">
        <v>137</v>
      </c>
      <c r="AV262" s="12" t="s">
        <v>137</v>
      </c>
      <c r="AW262" s="12" t="s">
        <v>39</v>
      </c>
      <c r="AX262" s="12" t="s">
        <v>24</v>
      </c>
      <c r="AY262" s="224" t="s">
        <v>128</v>
      </c>
    </row>
    <row r="263" spans="2:65" s="1" customFormat="1" ht="25.5" customHeight="1">
      <c r="B263" s="40"/>
      <c r="C263" s="191" t="s">
        <v>453</v>
      </c>
      <c r="D263" s="191" t="s">
        <v>131</v>
      </c>
      <c r="E263" s="192" t="s">
        <v>454</v>
      </c>
      <c r="F263" s="193" t="s">
        <v>455</v>
      </c>
      <c r="G263" s="194" t="s">
        <v>144</v>
      </c>
      <c r="H263" s="195">
        <v>38.107999999999997</v>
      </c>
      <c r="I263" s="196"/>
      <c r="J263" s="197">
        <f>ROUND(I263*H263,2)</f>
        <v>0</v>
      </c>
      <c r="K263" s="193" t="s">
        <v>145</v>
      </c>
      <c r="L263" s="60"/>
      <c r="M263" s="198" t="s">
        <v>22</v>
      </c>
      <c r="N263" s="199" t="s">
        <v>47</v>
      </c>
      <c r="O263" s="41"/>
      <c r="P263" s="200">
        <f>O263*H263</f>
        <v>0</v>
      </c>
      <c r="Q263" s="200">
        <v>1.0000000000000001E-5</v>
      </c>
      <c r="R263" s="200">
        <f>Q263*H263</f>
        <v>3.8108E-4</v>
      </c>
      <c r="S263" s="200">
        <v>0</v>
      </c>
      <c r="T263" s="201">
        <f>S263*H263</f>
        <v>0</v>
      </c>
      <c r="AR263" s="23" t="s">
        <v>201</v>
      </c>
      <c r="AT263" s="23" t="s">
        <v>131</v>
      </c>
      <c r="AU263" s="23" t="s">
        <v>137</v>
      </c>
      <c r="AY263" s="23" t="s">
        <v>128</v>
      </c>
      <c r="BE263" s="202">
        <f>IF(N263="základní",J263,0)</f>
        <v>0</v>
      </c>
      <c r="BF263" s="202">
        <f>IF(N263="snížená",J263,0)</f>
        <v>0</v>
      </c>
      <c r="BG263" s="202">
        <f>IF(N263="zákl. přenesená",J263,0)</f>
        <v>0</v>
      </c>
      <c r="BH263" s="202">
        <f>IF(N263="sníž. přenesená",J263,0)</f>
        <v>0</v>
      </c>
      <c r="BI263" s="202">
        <f>IF(N263="nulová",J263,0)</f>
        <v>0</v>
      </c>
      <c r="BJ263" s="23" t="s">
        <v>137</v>
      </c>
      <c r="BK263" s="202">
        <f>ROUND(I263*H263,2)</f>
        <v>0</v>
      </c>
      <c r="BL263" s="23" t="s">
        <v>201</v>
      </c>
      <c r="BM263" s="23" t="s">
        <v>456</v>
      </c>
    </row>
    <row r="264" spans="2:65" s="11" customFormat="1">
      <c r="B264" s="203"/>
      <c r="C264" s="204"/>
      <c r="D264" s="205" t="s">
        <v>139</v>
      </c>
      <c r="E264" s="206" t="s">
        <v>22</v>
      </c>
      <c r="F264" s="207" t="s">
        <v>203</v>
      </c>
      <c r="G264" s="204"/>
      <c r="H264" s="206" t="s">
        <v>22</v>
      </c>
      <c r="I264" s="208"/>
      <c r="J264" s="204"/>
      <c r="K264" s="204"/>
      <c r="L264" s="209"/>
      <c r="M264" s="210"/>
      <c r="N264" s="211"/>
      <c r="O264" s="211"/>
      <c r="P264" s="211"/>
      <c r="Q264" s="211"/>
      <c r="R264" s="211"/>
      <c r="S264" s="211"/>
      <c r="T264" s="212"/>
      <c r="AT264" s="213" t="s">
        <v>139</v>
      </c>
      <c r="AU264" s="213" t="s">
        <v>137</v>
      </c>
      <c r="AV264" s="11" t="s">
        <v>24</v>
      </c>
      <c r="AW264" s="11" t="s">
        <v>39</v>
      </c>
      <c r="AX264" s="11" t="s">
        <v>75</v>
      </c>
      <c r="AY264" s="213" t="s">
        <v>128</v>
      </c>
    </row>
    <row r="265" spans="2:65" s="12" customFormat="1">
      <c r="B265" s="214"/>
      <c r="C265" s="215"/>
      <c r="D265" s="205" t="s">
        <v>139</v>
      </c>
      <c r="E265" s="216" t="s">
        <v>22</v>
      </c>
      <c r="F265" s="217" t="s">
        <v>204</v>
      </c>
      <c r="G265" s="215"/>
      <c r="H265" s="218">
        <v>38.107999999999997</v>
      </c>
      <c r="I265" s="219"/>
      <c r="J265" s="215"/>
      <c r="K265" s="215"/>
      <c r="L265" s="220"/>
      <c r="M265" s="221"/>
      <c r="N265" s="222"/>
      <c r="O265" s="222"/>
      <c r="P265" s="222"/>
      <c r="Q265" s="222"/>
      <c r="R265" s="222"/>
      <c r="S265" s="222"/>
      <c r="T265" s="223"/>
      <c r="AT265" s="224" t="s">
        <v>139</v>
      </c>
      <c r="AU265" s="224" t="s">
        <v>137</v>
      </c>
      <c r="AV265" s="12" t="s">
        <v>137</v>
      </c>
      <c r="AW265" s="12" t="s">
        <v>39</v>
      </c>
      <c r="AX265" s="12" t="s">
        <v>24</v>
      </c>
      <c r="AY265" s="224" t="s">
        <v>128</v>
      </c>
    </row>
    <row r="266" spans="2:65" s="1" customFormat="1" ht="25.5" customHeight="1">
      <c r="B266" s="40"/>
      <c r="C266" s="236" t="s">
        <v>457</v>
      </c>
      <c r="D266" s="236" t="s">
        <v>219</v>
      </c>
      <c r="E266" s="237" t="s">
        <v>458</v>
      </c>
      <c r="F266" s="238" t="s">
        <v>459</v>
      </c>
      <c r="G266" s="239" t="s">
        <v>144</v>
      </c>
      <c r="H266" s="240">
        <v>41.918999999999997</v>
      </c>
      <c r="I266" s="241"/>
      <c r="J266" s="242">
        <f>ROUND(I266*H266,2)</f>
        <v>0</v>
      </c>
      <c r="K266" s="238" t="s">
        <v>145</v>
      </c>
      <c r="L266" s="243"/>
      <c r="M266" s="244" t="s">
        <v>22</v>
      </c>
      <c r="N266" s="245" t="s">
        <v>47</v>
      </c>
      <c r="O266" s="41"/>
      <c r="P266" s="200">
        <f>O266*H266</f>
        <v>0</v>
      </c>
      <c r="Q266" s="200">
        <v>3.0000000000000001E-3</v>
      </c>
      <c r="R266" s="200">
        <f>Q266*H266</f>
        <v>0.12575699999999998</v>
      </c>
      <c r="S266" s="200">
        <v>0</v>
      </c>
      <c r="T266" s="201">
        <f>S266*H266</f>
        <v>0</v>
      </c>
      <c r="AR266" s="23" t="s">
        <v>222</v>
      </c>
      <c r="AT266" s="23" t="s">
        <v>219</v>
      </c>
      <c r="AU266" s="23" t="s">
        <v>137</v>
      </c>
      <c r="AY266" s="23" t="s">
        <v>128</v>
      </c>
      <c r="BE266" s="202">
        <f>IF(N266="základní",J266,0)</f>
        <v>0</v>
      </c>
      <c r="BF266" s="202">
        <f>IF(N266="snížená",J266,0)</f>
        <v>0</v>
      </c>
      <c r="BG266" s="202">
        <f>IF(N266="zákl. přenesená",J266,0)</f>
        <v>0</v>
      </c>
      <c r="BH266" s="202">
        <f>IF(N266="sníž. přenesená",J266,0)</f>
        <v>0</v>
      </c>
      <c r="BI266" s="202">
        <f>IF(N266="nulová",J266,0)</f>
        <v>0</v>
      </c>
      <c r="BJ266" s="23" t="s">
        <v>137</v>
      </c>
      <c r="BK266" s="202">
        <f>ROUND(I266*H266,2)</f>
        <v>0</v>
      </c>
      <c r="BL266" s="23" t="s">
        <v>201</v>
      </c>
      <c r="BM266" s="23" t="s">
        <v>460</v>
      </c>
    </row>
    <row r="267" spans="2:65" s="12" customFormat="1">
      <c r="B267" s="214"/>
      <c r="C267" s="215"/>
      <c r="D267" s="205" t="s">
        <v>139</v>
      </c>
      <c r="E267" s="215"/>
      <c r="F267" s="217" t="s">
        <v>461</v>
      </c>
      <c r="G267" s="215"/>
      <c r="H267" s="218">
        <v>41.918999999999997</v>
      </c>
      <c r="I267" s="219"/>
      <c r="J267" s="215"/>
      <c r="K267" s="215"/>
      <c r="L267" s="220"/>
      <c r="M267" s="221"/>
      <c r="N267" s="222"/>
      <c r="O267" s="222"/>
      <c r="P267" s="222"/>
      <c r="Q267" s="222"/>
      <c r="R267" s="222"/>
      <c r="S267" s="222"/>
      <c r="T267" s="223"/>
      <c r="AT267" s="224" t="s">
        <v>139</v>
      </c>
      <c r="AU267" s="224" t="s">
        <v>137</v>
      </c>
      <c r="AV267" s="12" t="s">
        <v>137</v>
      </c>
      <c r="AW267" s="12" t="s">
        <v>6</v>
      </c>
      <c r="AX267" s="12" t="s">
        <v>24</v>
      </c>
      <c r="AY267" s="224" t="s">
        <v>128</v>
      </c>
    </row>
    <row r="268" spans="2:65" s="1" customFormat="1" ht="25.5" customHeight="1">
      <c r="B268" s="40"/>
      <c r="C268" s="191" t="s">
        <v>462</v>
      </c>
      <c r="D268" s="191" t="s">
        <v>131</v>
      </c>
      <c r="E268" s="192" t="s">
        <v>463</v>
      </c>
      <c r="F268" s="193" t="s">
        <v>464</v>
      </c>
      <c r="G268" s="194" t="s">
        <v>144</v>
      </c>
      <c r="H268" s="195">
        <v>415.6</v>
      </c>
      <c r="I268" s="196"/>
      <c r="J268" s="197">
        <f>ROUND(I268*H268,2)</f>
        <v>0</v>
      </c>
      <c r="K268" s="193" t="s">
        <v>145</v>
      </c>
      <c r="L268" s="60"/>
      <c r="M268" s="198" t="s">
        <v>22</v>
      </c>
      <c r="N268" s="199" t="s">
        <v>47</v>
      </c>
      <c r="O268" s="41"/>
      <c r="P268" s="200">
        <f>O268*H268</f>
        <v>0</v>
      </c>
      <c r="Q268" s="200">
        <v>0</v>
      </c>
      <c r="R268" s="200">
        <f>Q268*H268</f>
        <v>0</v>
      </c>
      <c r="S268" s="200">
        <v>0</v>
      </c>
      <c r="T268" s="201">
        <f>S268*H268</f>
        <v>0</v>
      </c>
      <c r="AR268" s="23" t="s">
        <v>201</v>
      </c>
      <c r="AT268" s="23" t="s">
        <v>131</v>
      </c>
      <c r="AU268" s="23" t="s">
        <v>137</v>
      </c>
      <c r="AY268" s="23" t="s">
        <v>128</v>
      </c>
      <c r="BE268" s="202">
        <f>IF(N268="základní",J268,0)</f>
        <v>0</v>
      </c>
      <c r="BF268" s="202">
        <f>IF(N268="snížená",J268,0)</f>
        <v>0</v>
      </c>
      <c r="BG268" s="202">
        <f>IF(N268="zákl. přenesená",J268,0)</f>
        <v>0</v>
      </c>
      <c r="BH268" s="202">
        <f>IF(N268="sníž. přenesená",J268,0)</f>
        <v>0</v>
      </c>
      <c r="BI268" s="202">
        <f>IF(N268="nulová",J268,0)</f>
        <v>0</v>
      </c>
      <c r="BJ268" s="23" t="s">
        <v>137</v>
      </c>
      <c r="BK268" s="202">
        <f>ROUND(I268*H268,2)</f>
        <v>0</v>
      </c>
      <c r="BL268" s="23" t="s">
        <v>201</v>
      </c>
      <c r="BM268" s="23" t="s">
        <v>465</v>
      </c>
    </row>
    <row r="269" spans="2:65" s="11" customFormat="1">
      <c r="B269" s="203"/>
      <c r="C269" s="204"/>
      <c r="D269" s="205" t="s">
        <v>139</v>
      </c>
      <c r="E269" s="206" t="s">
        <v>22</v>
      </c>
      <c r="F269" s="207" t="s">
        <v>140</v>
      </c>
      <c r="G269" s="204"/>
      <c r="H269" s="206" t="s">
        <v>22</v>
      </c>
      <c r="I269" s="208"/>
      <c r="J269" s="204"/>
      <c r="K269" s="204"/>
      <c r="L269" s="209"/>
      <c r="M269" s="210"/>
      <c r="N269" s="211"/>
      <c r="O269" s="211"/>
      <c r="P269" s="211"/>
      <c r="Q269" s="211"/>
      <c r="R269" s="211"/>
      <c r="S269" s="211"/>
      <c r="T269" s="212"/>
      <c r="AT269" s="213" t="s">
        <v>139</v>
      </c>
      <c r="AU269" s="213" t="s">
        <v>137</v>
      </c>
      <c r="AV269" s="11" t="s">
        <v>24</v>
      </c>
      <c r="AW269" s="11" t="s">
        <v>39</v>
      </c>
      <c r="AX269" s="11" t="s">
        <v>75</v>
      </c>
      <c r="AY269" s="213" t="s">
        <v>128</v>
      </c>
    </row>
    <row r="270" spans="2:65" s="12" customFormat="1">
      <c r="B270" s="214"/>
      <c r="C270" s="215"/>
      <c r="D270" s="205" t="s">
        <v>139</v>
      </c>
      <c r="E270" s="216" t="s">
        <v>22</v>
      </c>
      <c r="F270" s="217" t="s">
        <v>215</v>
      </c>
      <c r="G270" s="215"/>
      <c r="H270" s="218">
        <v>575.71799999999996</v>
      </c>
      <c r="I270" s="219"/>
      <c r="J270" s="215"/>
      <c r="K270" s="215"/>
      <c r="L270" s="220"/>
      <c r="M270" s="221"/>
      <c r="N270" s="222"/>
      <c r="O270" s="222"/>
      <c r="P270" s="222"/>
      <c r="Q270" s="222"/>
      <c r="R270" s="222"/>
      <c r="S270" s="222"/>
      <c r="T270" s="223"/>
      <c r="AT270" s="224" t="s">
        <v>139</v>
      </c>
      <c r="AU270" s="224" t="s">
        <v>137</v>
      </c>
      <c r="AV270" s="12" t="s">
        <v>137</v>
      </c>
      <c r="AW270" s="12" t="s">
        <v>39</v>
      </c>
      <c r="AX270" s="12" t="s">
        <v>75</v>
      </c>
      <c r="AY270" s="224" t="s">
        <v>128</v>
      </c>
    </row>
    <row r="271" spans="2:65" s="12" customFormat="1">
      <c r="B271" s="214"/>
      <c r="C271" s="215"/>
      <c r="D271" s="205" t="s">
        <v>139</v>
      </c>
      <c r="E271" s="216" t="s">
        <v>22</v>
      </c>
      <c r="F271" s="217" t="s">
        <v>216</v>
      </c>
      <c r="G271" s="215"/>
      <c r="H271" s="218">
        <v>-136.18799999999999</v>
      </c>
      <c r="I271" s="219"/>
      <c r="J271" s="215"/>
      <c r="K271" s="215"/>
      <c r="L271" s="220"/>
      <c r="M271" s="221"/>
      <c r="N271" s="222"/>
      <c r="O271" s="222"/>
      <c r="P271" s="222"/>
      <c r="Q271" s="222"/>
      <c r="R271" s="222"/>
      <c r="S271" s="222"/>
      <c r="T271" s="223"/>
      <c r="AT271" s="224" t="s">
        <v>139</v>
      </c>
      <c r="AU271" s="224" t="s">
        <v>137</v>
      </c>
      <c r="AV271" s="12" t="s">
        <v>137</v>
      </c>
      <c r="AW271" s="12" t="s">
        <v>39</v>
      </c>
      <c r="AX271" s="12" t="s">
        <v>75</v>
      </c>
      <c r="AY271" s="224" t="s">
        <v>128</v>
      </c>
    </row>
    <row r="272" spans="2:65" s="12" customFormat="1">
      <c r="B272" s="214"/>
      <c r="C272" s="215"/>
      <c r="D272" s="205" t="s">
        <v>139</v>
      </c>
      <c r="E272" s="216" t="s">
        <v>22</v>
      </c>
      <c r="F272" s="217" t="s">
        <v>217</v>
      </c>
      <c r="G272" s="215"/>
      <c r="H272" s="218">
        <v>-23.93</v>
      </c>
      <c r="I272" s="219"/>
      <c r="J272" s="215"/>
      <c r="K272" s="215"/>
      <c r="L272" s="220"/>
      <c r="M272" s="221"/>
      <c r="N272" s="222"/>
      <c r="O272" s="222"/>
      <c r="P272" s="222"/>
      <c r="Q272" s="222"/>
      <c r="R272" s="222"/>
      <c r="S272" s="222"/>
      <c r="T272" s="223"/>
      <c r="AT272" s="224" t="s">
        <v>139</v>
      </c>
      <c r="AU272" s="224" t="s">
        <v>137</v>
      </c>
      <c r="AV272" s="12" t="s">
        <v>137</v>
      </c>
      <c r="AW272" s="12" t="s">
        <v>39</v>
      </c>
      <c r="AX272" s="12" t="s">
        <v>75</v>
      </c>
      <c r="AY272" s="224" t="s">
        <v>128</v>
      </c>
    </row>
    <row r="273" spans="2:65" s="13" customFormat="1">
      <c r="B273" s="225"/>
      <c r="C273" s="226"/>
      <c r="D273" s="205" t="s">
        <v>139</v>
      </c>
      <c r="E273" s="227" t="s">
        <v>22</v>
      </c>
      <c r="F273" s="228" t="s">
        <v>218</v>
      </c>
      <c r="G273" s="226"/>
      <c r="H273" s="229">
        <v>415.6</v>
      </c>
      <c r="I273" s="230"/>
      <c r="J273" s="226"/>
      <c r="K273" s="226"/>
      <c r="L273" s="231"/>
      <c r="M273" s="232"/>
      <c r="N273" s="233"/>
      <c r="O273" s="233"/>
      <c r="P273" s="233"/>
      <c r="Q273" s="233"/>
      <c r="R273" s="233"/>
      <c r="S273" s="233"/>
      <c r="T273" s="234"/>
      <c r="AT273" s="235" t="s">
        <v>139</v>
      </c>
      <c r="AU273" s="235" t="s">
        <v>137</v>
      </c>
      <c r="AV273" s="13" t="s">
        <v>148</v>
      </c>
      <c r="AW273" s="13" t="s">
        <v>39</v>
      </c>
      <c r="AX273" s="13" t="s">
        <v>24</v>
      </c>
      <c r="AY273" s="235" t="s">
        <v>128</v>
      </c>
    </row>
    <row r="274" spans="2:65" s="1" customFormat="1" ht="25.5" customHeight="1">
      <c r="B274" s="40"/>
      <c r="C274" s="236" t="s">
        <v>466</v>
      </c>
      <c r="D274" s="236" t="s">
        <v>219</v>
      </c>
      <c r="E274" s="237" t="s">
        <v>467</v>
      </c>
      <c r="F274" s="238" t="s">
        <v>468</v>
      </c>
      <c r="G274" s="239" t="s">
        <v>144</v>
      </c>
      <c r="H274" s="240">
        <v>477.94</v>
      </c>
      <c r="I274" s="241"/>
      <c r="J274" s="242">
        <f>ROUND(I274*H274,2)</f>
        <v>0</v>
      </c>
      <c r="K274" s="238" t="s">
        <v>135</v>
      </c>
      <c r="L274" s="243"/>
      <c r="M274" s="244" t="s">
        <v>22</v>
      </c>
      <c r="N274" s="245" t="s">
        <v>47</v>
      </c>
      <c r="O274" s="41"/>
      <c r="P274" s="200">
        <f>O274*H274</f>
        <v>0</v>
      </c>
      <c r="Q274" s="200">
        <v>2.2000000000000001E-4</v>
      </c>
      <c r="R274" s="200">
        <f>Q274*H274</f>
        <v>0.1051468</v>
      </c>
      <c r="S274" s="200">
        <v>0</v>
      </c>
      <c r="T274" s="201">
        <f>S274*H274</f>
        <v>0</v>
      </c>
      <c r="AR274" s="23" t="s">
        <v>222</v>
      </c>
      <c r="AT274" s="23" t="s">
        <v>219</v>
      </c>
      <c r="AU274" s="23" t="s">
        <v>137</v>
      </c>
      <c r="AY274" s="23" t="s">
        <v>128</v>
      </c>
      <c r="BE274" s="202">
        <f>IF(N274="základní",J274,0)</f>
        <v>0</v>
      </c>
      <c r="BF274" s="202">
        <f>IF(N274="snížená",J274,0)</f>
        <v>0</v>
      </c>
      <c r="BG274" s="202">
        <f>IF(N274="zákl. přenesená",J274,0)</f>
        <v>0</v>
      </c>
      <c r="BH274" s="202">
        <f>IF(N274="sníž. přenesená",J274,0)</f>
        <v>0</v>
      </c>
      <c r="BI274" s="202">
        <f>IF(N274="nulová",J274,0)</f>
        <v>0</v>
      </c>
      <c r="BJ274" s="23" t="s">
        <v>137</v>
      </c>
      <c r="BK274" s="202">
        <f>ROUND(I274*H274,2)</f>
        <v>0</v>
      </c>
      <c r="BL274" s="23" t="s">
        <v>201</v>
      </c>
      <c r="BM274" s="23" t="s">
        <v>469</v>
      </c>
    </row>
    <row r="275" spans="2:65" s="11" customFormat="1">
      <c r="B275" s="203"/>
      <c r="C275" s="204"/>
      <c r="D275" s="205" t="s">
        <v>139</v>
      </c>
      <c r="E275" s="206" t="s">
        <v>22</v>
      </c>
      <c r="F275" s="207" t="s">
        <v>140</v>
      </c>
      <c r="G275" s="204"/>
      <c r="H275" s="206" t="s">
        <v>22</v>
      </c>
      <c r="I275" s="208"/>
      <c r="J275" s="204"/>
      <c r="K275" s="204"/>
      <c r="L275" s="209"/>
      <c r="M275" s="210"/>
      <c r="N275" s="211"/>
      <c r="O275" s="211"/>
      <c r="P275" s="211"/>
      <c r="Q275" s="211"/>
      <c r="R275" s="211"/>
      <c r="S275" s="211"/>
      <c r="T275" s="212"/>
      <c r="AT275" s="213" t="s">
        <v>139</v>
      </c>
      <c r="AU275" s="213" t="s">
        <v>137</v>
      </c>
      <c r="AV275" s="11" t="s">
        <v>24</v>
      </c>
      <c r="AW275" s="11" t="s">
        <v>39</v>
      </c>
      <c r="AX275" s="11" t="s">
        <v>75</v>
      </c>
      <c r="AY275" s="213" t="s">
        <v>128</v>
      </c>
    </row>
    <row r="276" spans="2:65" s="12" customFormat="1">
      <c r="B276" s="214"/>
      <c r="C276" s="215"/>
      <c r="D276" s="205" t="s">
        <v>139</v>
      </c>
      <c r="E276" s="216" t="s">
        <v>22</v>
      </c>
      <c r="F276" s="217" t="s">
        <v>215</v>
      </c>
      <c r="G276" s="215"/>
      <c r="H276" s="218">
        <v>575.71799999999996</v>
      </c>
      <c r="I276" s="219"/>
      <c r="J276" s="215"/>
      <c r="K276" s="215"/>
      <c r="L276" s="220"/>
      <c r="M276" s="221"/>
      <c r="N276" s="222"/>
      <c r="O276" s="222"/>
      <c r="P276" s="222"/>
      <c r="Q276" s="222"/>
      <c r="R276" s="222"/>
      <c r="S276" s="222"/>
      <c r="T276" s="223"/>
      <c r="AT276" s="224" t="s">
        <v>139</v>
      </c>
      <c r="AU276" s="224" t="s">
        <v>137</v>
      </c>
      <c r="AV276" s="12" t="s">
        <v>137</v>
      </c>
      <c r="AW276" s="12" t="s">
        <v>39</v>
      </c>
      <c r="AX276" s="12" t="s">
        <v>75</v>
      </c>
      <c r="AY276" s="224" t="s">
        <v>128</v>
      </c>
    </row>
    <row r="277" spans="2:65" s="12" customFormat="1">
      <c r="B277" s="214"/>
      <c r="C277" s="215"/>
      <c r="D277" s="205" t="s">
        <v>139</v>
      </c>
      <c r="E277" s="216" t="s">
        <v>22</v>
      </c>
      <c r="F277" s="217" t="s">
        <v>216</v>
      </c>
      <c r="G277" s="215"/>
      <c r="H277" s="218">
        <v>-136.18799999999999</v>
      </c>
      <c r="I277" s="219"/>
      <c r="J277" s="215"/>
      <c r="K277" s="215"/>
      <c r="L277" s="220"/>
      <c r="M277" s="221"/>
      <c r="N277" s="222"/>
      <c r="O277" s="222"/>
      <c r="P277" s="222"/>
      <c r="Q277" s="222"/>
      <c r="R277" s="222"/>
      <c r="S277" s="222"/>
      <c r="T277" s="223"/>
      <c r="AT277" s="224" t="s">
        <v>139</v>
      </c>
      <c r="AU277" s="224" t="s">
        <v>137</v>
      </c>
      <c r="AV277" s="12" t="s">
        <v>137</v>
      </c>
      <c r="AW277" s="12" t="s">
        <v>39</v>
      </c>
      <c r="AX277" s="12" t="s">
        <v>75</v>
      </c>
      <c r="AY277" s="224" t="s">
        <v>128</v>
      </c>
    </row>
    <row r="278" spans="2:65" s="12" customFormat="1">
      <c r="B278" s="214"/>
      <c r="C278" s="215"/>
      <c r="D278" s="205" t="s">
        <v>139</v>
      </c>
      <c r="E278" s="216" t="s">
        <v>22</v>
      </c>
      <c r="F278" s="217" t="s">
        <v>217</v>
      </c>
      <c r="G278" s="215"/>
      <c r="H278" s="218">
        <v>-23.93</v>
      </c>
      <c r="I278" s="219"/>
      <c r="J278" s="215"/>
      <c r="K278" s="215"/>
      <c r="L278" s="220"/>
      <c r="M278" s="221"/>
      <c r="N278" s="222"/>
      <c r="O278" s="222"/>
      <c r="P278" s="222"/>
      <c r="Q278" s="222"/>
      <c r="R278" s="222"/>
      <c r="S278" s="222"/>
      <c r="T278" s="223"/>
      <c r="AT278" s="224" t="s">
        <v>139</v>
      </c>
      <c r="AU278" s="224" t="s">
        <v>137</v>
      </c>
      <c r="AV278" s="12" t="s">
        <v>137</v>
      </c>
      <c r="AW278" s="12" t="s">
        <v>39</v>
      </c>
      <c r="AX278" s="12" t="s">
        <v>75</v>
      </c>
      <c r="AY278" s="224" t="s">
        <v>128</v>
      </c>
    </row>
    <row r="279" spans="2:65" s="13" customFormat="1">
      <c r="B279" s="225"/>
      <c r="C279" s="226"/>
      <c r="D279" s="205" t="s">
        <v>139</v>
      </c>
      <c r="E279" s="227" t="s">
        <v>22</v>
      </c>
      <c r="F279" s="228" t="s">
        <v>218</v>
      </c>
      <c r="G279" s="226"/>
      <c r="H279" s="229">
        <v>415.6</v>
      </c>
      <c r="I279" s="230"/>
      <c r="J279" s="226"/>
      <c r="K279" s="226"/>
      <c r="L279" s="231"/>
      <c r="M279" s="232"/>
      <c r="N279" s="233"/>
      <c r="O279" s="233"/>
      <c r="P279" s="233"/>
      <c r="Q279" s="233"/>
      <c r="R279" s="233"/>
      <c r="S279" s="233"/>
      <c r="T279" s="234"/>
      <c r="AT279" s="235" t="s">
        <v>139</v>
      </c>
      <c r="AU279" s="235" t="s">
        <v>137</v>
      </c>
      <c r="AV279" s="13" t="s">
        <v>148</v>
      </c>
      <c r="AW279" s="13" t="s">
        <v>39</v>
      </c>
      <c r="AX279" s="13" t="s">
        <v>75</v>
      </c>
      <c r="AY279" s="235" t="s">
        <v>128</v>
      </c>
    </row>
    <row r="280" spans="2:65" s="12" customFormat="1">
      <c r="B280" s="214"/>
      <c r="C280" s="215"/>
      <c r="D280" s="205" t="s">
        <v>139</v>
      </c>
      <c r="E280" s="216" t="s">
        <v>22</v>
      </c>
      <c r="F280" s="217" t="s">
        <v>22</v>
      </c>
      <c r="G280" s="215"/>
      <c r="H280" s="218">
        <v>0</v>
      </c>
      <c r="I280" s="219"/>
      <c r="J280" s="215"/>
      <c r="K280" s="215"/>
      <c r="L280" s="220"/>
      <c r="M280" s="221"/>
      <c r="N280" s="222"/>
      <c r="O280" s="222"/>
      <c r="P280" s="222"/>
      <c r="Q280" s="222"/>
      <c r="R280" s="222"/>
      <c r="S280" s="222"/>
      <c r="T280" s="223"/>
      <c r="AT280" s="224" t="s">
        <v>139</v>
      </c>
      <c r="AU280" s="224" t="s">
        <v>137</v>
      </c>
      <c r="AV280" s="12" t="s">
        <v>137</v>
      </c>
      <c r="AW280" s="12" t="s">
        <v>39</v>
      </c>
      <c r="AX280" s="12" t="s">
        <v>75</v>
      </c>
      <c r="AY280" s="224" t="s">
        <v>128</v>
      </c>
    </row>
    <row r="281" spans="2:65" s="12" customFormat="1">
      <c r="B281" s="214"/>
      <c r="C281" s="215"/>
      <c r="D281" s="205" t="s">
        <v>139</v>
      </c>
      <c r="E281" s="216" t="s">
        <v>22</v>
      </c>
      <c r="F281" s="217" t="s">
        <v>470</v>
      </c>
      <c r="G281" s="215"/>
      <c r="H281" s="218">
        <v>477.94</v>
      </c>
      <c r="I281" s="219"/>
      <c r="J281" s="215"/>
      <c r="K281" s="215"/>
      <c r="L281" s="220"/>
      <c r="M281" s="221"/>
      <c r="N281" s="222"/>
      <c r="O281" s="222"/>
      <c r="P281" s="222"/>
      <c r="Q281" s="222"/>
      <c r="R281" s="222"/>
      <c r="S281" s="222"/>
      <c r="T281" s="223"/>
      <c r="AT281" s="224" t="s">
        <v>139</v>
      </c>
      <c r="AU281" s="224" t="s">
        <v>137</v>
      </c>
      <c r="AV281" s="12" t="s">
        <v>137</v>
      </c>
      <c r="AW281" s="12" t="s">
        <v>39</v>
      </c>
      <c r="AX281" s="12" t="s">
        <v>24</v>
      </c>
      <c r="AY281" s="224" t="s">
        <v>128</v>
      </c>
    </row>
    <row r="282" spans="2:65" s="1" customFormat="1" ht="38.25" customHeight="1">
      <c r="B282" s="40"/>
      <c r="C282" s="191" t="s">
        <v>471</v>
      </c>
      <c r="D282" s="191" t="s">
        <v>131</v>
      </c>
      <c r="E282" s="192" t="s">
        <v>472</v>
      </c>
      <c r="F282" s="193" t="s">
        <v>473</v>
      </c>
      <c r="G282" s="194" t="s">
        <v>474</v>
      </c>
      <c r="H282" s="246"/>
      <c r="I282" s="196"/>
      <c r="J282" s="197">
        <f>ROUND(I282*H282,2)</f>
        <v>0</v>
      </c>
      <c r="K282" s="193" t="s">
        <v>135</v>
      </c>
      <c r="L282" s="60"/>
      <c r="M282" s="198" t="s">
        <v>22</v>
      </c>
      <c r="N282" s="199" t="s">
        <v>47</v>
      </c>
      <c r="O282" s="41"/>
      <c r="P282" s="200">
        <f>O282*H282</f>
        <v>0</v>
      </c>
      <c r="Q282" s="200">
        <v>0</v>
      </c>
      <c r="R282" s="200">
        <f>Q282*H282</f>
        <v>0</v>
      </c>
      <c r="S282" s="200">
        <v>0</v>
      </c>
      <c r="T282" s="201">
        <f>S282*H282</f>
        <v>0</v>
      </c>
      <c r="AR282" s="23" t="s">
        <v>201</v>
      </c>
      <c r="AT282" s="23" t="s">
        <v>131</v>
      </c>
      <c r="AU282" s="23" t="s">
        <v>137</v>
      </c>
      <c r="AY282" s="23" t="s">
        <v>128</v>
      </c>
      <c r="BE282" s="202">
        <f>IF(N282="základní",J282,0)</f>
        <v>0</v>
      </c>
      <c r="BF282" s="202">
        <f>IF(N282="snížená",J282,0)</f>
        <v>0</v>
      </c>
      <c r="BG282" s="202">
        <f>IF(N282="zákl. přenesená",J282,0)</f>
        <v>0</v>
      </c>
      <c r="BH282" s="202">
        <f>IF(N282="sníž. přenesená",J282,0)</f>
        <v>0</v>
      </c>
      <c r="BI282" s="202">
        <f>IF(N282="nulová",J282,0)</f>
        <v>0</v>
      </c>
      <c r="BJ282" s="23" t="s">
        <v>137</v>
      </c>
      <c r="BK282" s="202">
        <f>ROUND(I282*H282,2)</f>
        <v>0</v>
      </c>
      <c r="BL282" s="23" t="s">
        <v>201</v>
      </c>
      <c r="BM282" s="23" t="s">
        <v>475</v>
      </c>
    </row>
    <row r="283" spans="2:65" s="10" customFormat="1" ht="29.85" customHeight="1">
      <c r="B283" s="175"/>
      <c r="C283" s="176"/>
      <c r="D283" s="177" t="s">
        <v>74</v>
      </c>
      <c r="E283" s="189" t="s">
        <v>476</v>
      </c>
      <c r="F283" s="189" t="s">
        <v>477</v>
      </c>
      <c r="G283" s="176"/>
      <c r="H283" s="176"/>
      <c r="I283" s="179"/>
      <c r="J283" s="190">
        <f>BK283</f>
        <v>0</v>
      </c>
      <c r="K283" s="176"/>
      <c r="L283" s="181"/>
      <c r="M283" s="182"/>
      <c r="N283" s="183"/>
      <c r="O283" s="183"/>
      <c r="P283" s="184">
        <f>SUM(P284:P294)</f>
        <v>0</v>
      </c>
      <c r="Q283" s="183"/>
      <c r="R283" s="184">
        <f>SUM(R284:R294)</f>
        <v>6.7599999999999995E-3</v>
      </c>
      <c r="S283" s="183"/>
      <c r="T283" s="185">
        <f>SUM(T284:T294)</f>
        <v>1.0842000000000001</v>
      </c>
      <c r="AR283" s="186" t="s">
        <v>137</v>
      </c>
      <c r="AT283" s="187" t="s">
        <v>74</v>
      </c>
      <c r="AU283" s="187" t="s">
        <v>24</v>
      </c>
      <c r="AY283" s="186" t="s">
        <v>128</v>
      </c>
      <c r="BK283" s="188">
        <f>SUM(BK284:BK294)</f>
        <v>0</v>
      </c>
    </row>
    <row r="284" spans="2:65" s="1" customFormat="1" ht="38.25" customHeight="1">
      <c r="B284" s="40"/>
      <c r="C284" s="191" t="s">
        <v>478</v>
      </c>
      <c r="D284" s="191" t="s">
        <v>131</v>
      </c>
      <c r="E284" s="192" t="s">
        <v>479</v>
      </c>
      <c r="F284" s="193" t="s">
        <v>480</v>
      </c>
      <c r="G284" s="194" t="s">
        <v>238</v>
      </c>
      <c r="H284" s="195">
        <v>26</v>
      </c>
      <c r="I284" s="196"/>
      <c r="J284" s="197">
        <f>ROUND(I284*H284,2)</f>
        <v>0</v>
      </c>
      <c r="K284" s="193" t="s">
        <v>145</v>
      </c>
      <c r="L284" s="60"/>
      <c r="M284" s="198" t="s">
        <v>22</v>
      </c>
      <c r="N284" s="199" t="s">
        <v>47</v>
      </c>
      <c r="O284" s="41"/>
      <c r="P284" s="200">
        <f>O284*H284</f>
        <v>0</v>
      </c>
      <c r="Q284" s="200">
        <v>2.5999999999999998E-4</v>
      </c>
      <c r="R284" s="200">
        <f>Q284*H284</f>
        <v>6.7599999999999995E-3</v>
      </c>
      <c r="S284" s="200">
        <v>0</v>
      </c>
      <c r="T284" s="201">
        <f>S284*H284</f>
        <v>0</v>
      </c>
      <c r="AR284" s="23" t="s">
        <v>201</v>
      </c>
      <c r="AT284" s="23" t="s">
        <v>131</v>
      </c>
      <c r="AU284" s="23" t="s">
        <v>137</v>
      </c>
      <c r="AY284" s="23" t="s">
        <v>128</v>
      </c>
      <c r="BE284" s="202">
        <f>IF(N284="základní",J284,0)</f>
        <v>0</v>
      </c>
      <c r="BF284" s="202">
        <f>IF(N284="snížená",J284,0)</f>
        <v>0</v>
      </c>
      <c r="BG284" s="202">
        <f>IF(N284="zákl. přenesená",J284,0)</f>
        <v>0</v>
      </c>
      <c r="BH284" s="202">
        <f>IF(N284="sníž. přenesená",J284,0)</f>
        <v>0</v>
      </c>
      <c r="BI284" s="202">
        <f>IF(N284="nulová",J284,0)</f>
        <v>0</v>
      </c>
      <c r="BJ284" s="23" t="s">
        <v>137</v>
      </c>
      <c r="BK284" s="202">
        <f>ROUND(I284*H284,2)</f>
        <v>0</v>
      </c>
      <c r="BL284" s="23" t="s">
        <v>201</v>
      </c>
      <c r="BM284" s="23" t="s">
        <v>481</v>
      </c>
    </row>
    <row r="285" spans="2:65" s="11" customFormat="1">
      <c r="B285" s="203"/>
      <c r="C285" s="204"/>
      <c r="D285" s="205" t="s">
        <v>139</v>
      </c>
      <c r="E285" s="206" t="s">
        <v>22</v>
      </c>
      <c r="F285" s="207" t="s">
        <v>140</v>
      </c>
      <c r="G285" s="204"/>
      <c r="H285" s="206" t="s">
        <v>22</v>
      </c>
      <c r="I285" s="208"/>
      <c r="J285" s="204"/>
      <c r="K285" s="204"/>
      <c r="L285" s="209"/>
      <c r="M285" s="210"/>
      <c r="N285" s="211"/>
      <c r="O285" s="211"/>
      <c r="P285" s="211"/>
      <c r="Q285" s="211"/>
      <c r="R285" s="211"/>
      <c r="S285" s="211"/>
      <c r="T285" s="212"/>
      <c r="AT285" s="213" t="s">
        <v>139</v>
      </c>
      <c r="AU285" s="213" t="s">
        <v>137</v>
      </c>
      <c r="AV285" s="11" t="s">
        <v>24</v>
      </c>
      <c r="AW285" s="11" t="s">
        <v>39</v>
      </c>
      <c r="AX285" s="11" t="s">
        <v>75</v>
      </c>
      <c r="AY285" s="213" t="s">
        <v>128</v>
      </c>
    </row>
    <row r="286" spans="2:65" s="12" customFormat="1">
      <c r="B286" s="214"/>
      <c r="C286" s="215"/>
      <c r="D286" s="205" t="s">
        <v>139</v>
      </c>
      <c r="E286" s="216" t="s">
        <v>22</v>
      </c>
      <c r="F286" s="217" t="s">
        <v>482</v>
      </c>
      <c r="G286" s="215"/>
      <c r="H286" s="218">
        <v>26</v>
      </c>
      <c r="I286" s="219"/>
      <c r="J286" s="215"/>
      <c r="K286" s="215"/>
      <c r="L286" s="220"/>
      <c r="M286" s="221"/>
      <c r="N286" s="222"/>
      <c r="O286" s="222"/>
      <c r="P286" s="222"/>
      <c r="Q286" s="222"/>
      <c r="R286" s="222"/>
      <c r="S286" s="222"/>
      <c r="T286" s="223"/>
      <c r="AT286" s="224" t="s">
        <v>139</v>
      </c>
      <c r="AU286" s="224" t="s">
        <v>137</v>
      </c>
      <c r="AV286" s="12" t="s">
        <v>137</v>
      </c>
      <c r="AW286" s="12" t="s">
        <v>39</v>
      </c>
      <c r="AX286" s="12" t="s">
        <v>24</v>
      </c>
      <c r="AY286" s="224" t="s">
        <v>128</v>
      </c>
    </row>
    <row r="287" spans="2:65" s="1" customFormat="1" ht="25.5" customHeight="1">
      <c r="B287" s="40"/>
      <c r="C287" s="236" t="s">
        <v>483</v>
      </c>
      <c r="D287" s="236" t="s">
        <v>219</v>
      </c>
      <c r="E287" s="237" t="s">
        <v>484</v>
      </c>
      <c r="F287" s="238" t="s">
        <v>485</v>
      </c>
      <c r="G287" s="239" t="s">
        <v>486</v>
      </c>
      <c r="H287" s="240">
        <v>26</v>
      </c>
      <c r="I287" s="241"/>
      <c r="J287" s="242">
        <f>ROUND(I287*H287,2)</f>
        <v>0</v>
      </c>
      <c r="K287" s="238" t="s">
        <v>135</v>
      </c>
      <c r="L287" s="243"/>
      <c r="M287" s="244" t="s">
        <v>22</v>
      </c>
      <c r="N287" s="245" t="s">
        <v>47</v>
      </c>
      <c r="O287" s="41"/>
      <c r="P287" s="200">
        <f>O287*H287</f>
        <v>0</v>
      </c>
      <c r="Q287" s="200">
        <v>0</v>
      </c>
      <c r="R287" s="200">
        <f>Q287*H287</f>
        <v>0</v>
      </c>
      <c r="S287" s="200">
        <v>0</v>
      </c>
      <c r="T287" s="201">
        <f>S287*H287</f>
        <v>0</v>
      </c>
      <c r="AR287" s="23" t="s">
        <v>222</v>
      </c>
      <c r="AT287" s="23" t="s">
        <v>219</v>
      </c>
      <c r="AU287" s="23" t="s">
        <v>137</v>
      </c>
      <c r="AY287" s="23" t="s">
        <v>128</v>
      </c>
      <c r="BE287" s="202">
        <f>IF(N287="základní",J287,0)</f>
        <v>0</v>
      </c>
      <c r="BF287" s="202">
        <f>IF(N287="snížená",J287,0)</f>
        <v>0</v>
      </c>
      <c r="BG287" s="202">
        <f>IF(N287="zákl. přenesená",J287,0)</f>
        <v>0</v>
      </c>
      <c r="BH287" s="202">
        <f>IF(N287="sníž. přenesená",J287,0)</f>
        <v>0</v>
      </c>
      <c r="BI287" s="202">
        <f>IF(N287="nulová",J287,0)</f>
        <v>0</v>
      </c>
      <c r="BJ287" s="23" t="s">
        <v>137</v>
      </c>
      <c r="BK287" s="202">
        <f>ROUND(I287*H287,2)</f>
        <v>0</v>
      </c>
      <c r="BL287" s="23" t="s">
        <v>201</v>
      </c>
      <c r="BM287" s="23" t="s">
        <v>487</v>
      </c>
    </row>
    <row r="288" spans="2:65" s="1" customFormat="1" ht="25.5" customHeight="1">
      <c r="B288" s="40"/>
      <c r="C288" s="236" t="s">
        <v>488</v>
      </c>
      <c r="D288" s="236" t="s">
        <v>219</v>
      </c>
      <c r="E288" s="237" t="s">
        <v>489</v>
      </c>
      <c r="F288" s="238" t="s">
        <v>490</v>
      </c>
      <c r="G288" s="239" t="s">
        <v>486</v>
      </c>
      <c r="H288" s="240">
        <v>26</v>
      </c>
      <c r="I288" s="241"/>
      <c r="J288" s="242">
        <f>ROUND(I288*H288,2)</f>
        <v>0</v>
      </c>
      <c r="K288" s="238" t="s">
        <v>135</v>
      </c>
      <c r="L288" s="243"/>
      <c r="M288" s="244" t="s">
        <v>22</v>
      </c>
      <c r="N288" s="245" t="s">
        <v>47</v>
      </c>
      <c r="O288" s="41"/>
      <c r="P288" s="200">
        <f>O288*H288</f>
        <v>0</v>
      </c>
      <c r="Q288" s="200">
        <v>0</v>
      </c>
      <c r="R288" s="200">
        <f>Q288*H288</f>
        <v>0</v>
      </c>
      <c r="S288" s="200">
        <v>0</v>
      </c>
      <c r="T288" s="201">
        <f>S288*H288</f>
        <v>0</v>
      </c>
      <c r="AR288" s="23" t="s">
        <v>222</v>
      </c>
      <c r="AT288" s="23" t="s">
        <v>219</v>
      </c>
      <c r="AU288" s="23" t="s">
        <v>137</v>
      </c>
      <c r="AY288" s="23" t="s">
        <v>128</v>
      </c>
      <c r="BE288" s="202">
        <f>IF(N288="základní",J288,0)</f>
        <v>0</v>
      </c>
      <c r="BF288" s="202">
        <f>IF(N288="snížená",J288,0)</f>
        <v>0</v>
      </c>
      <c r="BG288" s="202">
        <f>IF(N288="zákl. přenesená",J288,0)</f>
        <v>0</v>
      </c>
      <c r="BH288" s="202">
        <f>IF(N288="sníž. přenesená",J288,0)</f>
        <v>0</v>
      </c>
      <c r="BI288" s="202">
        <f>IF(N288="nulová",J288,0)</f>
        <v>0</v>
      </c>
      <c r="BJ288" s="23" t="s">
        <v>137</v>
      </c>
      <c r="BK288" s="202">
        <f>ROUND(I288*H288,2)</f>
        <v>0</v>
      </c>
      <c r="BL288" s="23" t="s">
        <v>201</v>
      </c>
      <c r="BM288" s="23" t="s">
        <v>491</v>
      </c>
    </row>
    <row r="289" spans="2:65" s="1" customFormat="1" ht="16.5" customHeight="1">
      <c r="B289" s="40"/>
      <c r="C289" s="236" t="s">
        <v>492</v>
      </c>
      <c r="D289" s="236" t="s">
        <v>219</v>
      </c>
      <c r="E289" s="237" t="s">
        <v>493</v>
      </c>
      <c r="F289" s="238" t="s">
        <v>494</v>
      </c>
      <c r="G289" s="239" t="s">
        <v>486</v>
      </c>
      <c r="H289" s="240">
        <v>26</v>
      </c>
      <c r="I289" s="241"/>
      <c r="J289" s="242">
        <f>ROUND(I289*H289,2)</f>
        <v>0</v>
      </c>
      <c r="K289" s="238" t="s">
        <v>135</v>
      </c>
      <c r="L289" s="243"/>
      <c r="M289" s="244" t="s">
        <v>22</v>
      </c>
      <c r="N289" s="245" t="s">
        <v>47</v>
      </c>
      <c r="O289" s="41"/>
      <c r="P289" s="200">
        <f>O289*H289</f>
        <v>0</v>
      </c>
      <c r="Q289" s="200">
        <v>0</v>
      </c>
      <c r="R289" s="200">
        <f>Q289*H289</f>
        <v>0</v>
      </c>
      <c r="S289" s="200">
        <v>0</v>
      </c>
      <c r="T289" s="201">
        <f>S289*H289</f>
        <v>0</v>
      </c>
      <c r="AR289" s="23" t="s">
        <v>222</v>
      </c>
      <c r="AT289" s="23" t="s">
        <v>219</v>
      </c>
      <c r="AU289" s="23" t="s">
        <v>137</v>
      </c>
      <c r="AY289" s="23" t="s">
        <v>128</v>
      </c>
      <c r="BE289" s="202">
        <f>IF(N289="základní",J289,0)</f>
        <v>0</v>
      </c>
      <c r="BF289" s="202">
        <f>IF(N289="snížená",J289,0)</f>
        <v>0</v>
      </c>
      <c r="BG289" s="202">
        <f>IF(N289="zákl. přenesená",J289,0)</f>
        <v>0</v>
      </c>
      <c r="BH289" s="202">
        <f>IF(N289="sníž. přenesená",J289,0)</f>
        <v>0</v>
      </c>
      <c r="BI289" s="202">
        <f>IF(N289="nulová",J289,0)</f>
        <v>0</v>
      </c>
      <c r="BJ289" s="23" t="s">
        <v>137</v>
      </c>
      <c r="BK289" s="202">
        <f>ROUND(I289*H289,2)</f>
        <v>0</v>
      </c>
      <c r="BL289" s="23" t="s">
        <v>201</v>
      </c>
      <c r="BM289" s="23" t="s">
        <v>495</v>
      </c>
    </row>
    <row r="290" spans="2:65" s="1" customFormat="1" ht="25.5" customHeight="1">
      <c r="B290" s="40"/>
      <c r="C290" s="191" t="s">
        <v>496</v>
      </c>
      <c r="D290" s="191" t="s">
        <v>131</v>
      </c>
      <c r="E290" s="192" t="s">
        <v>497</v>
      </c>
      <c r="F290" s="193" t="s">
        <v>498</v>
      </c>
      <c r="G290" s="194" t="s">
        <v>238</v>
      </c>
      <c r="H290" s="195">
        <v>26</v>
      </c>
      <c r="I290" s="196"/>
      <c r="J290" s="197">
        <f>ROUND(I290*H290,2)</f>
        <v>0</v>
      </c>
      <c r="K290" s="193" t="s">
        <v>145</v>
      </c>
      <c r="L290" s="60"/>
      <c r="M290" s="198" t="s">
        <v>22</v>
      </c>
      <c r="N290" s="199" t="s">
        <v>47</v>
      </c>
      <c r="O290" s="41"/>
      <c r="P290" s="200">
        <f>O290*H290</f>
        <v>0</v>
      </c>
      <c r="Q290" s="200">
        <v>0</v>
      </c>
      <c r="R290" s="200">
        <f>Q290*H290</f>
        <v>0</v>
      </c>
      <c r="S290" s="200">
        <v>4.1700000000000001E-2</v>
      </c>
      <c r="T290" s="201">
        <f>S290*H290</f>
        <v>1.0842000000000001</v>
      </c>
      <c r="AR290" s="23" t="s">
        <v>201</v>
      </c>
      <c r="AT290" s="23" t="s">
        <v>131</v>
      </c>
      <c r="AU290" s="23" t="s">
        <v>137</v>
      </c>
      <c r="AY290" s="23" t="s">
        <v>128</v>
      </c>
      <c r="BE290" s="202">
        <f>IF(N290="základní",J290,0)</f>
        <v>0</v>
      </c>
      <c r="BF290" s="202">
        <f>IF(N290="snížená",J290,0)</f>
        <v>0</v>
      </c>
      <c r="BG290" s="202">
        <f>IF(N290="zákl. přenesená",J290,0)</f>
        <v>0</v>
      </c>
      <c r="BH290" s="202">
        <f>IF(N290="sníž. přenesená",J290,0)</f>
        <v>0</v>
      </c>
      <c r="BI290" s="202">
        <f>IF(N290="nulová",J290,0)</f>
        <v>0</v>
      </c>
      <c r="BJ290" s="23" t="s">
        <v>137</v>
      </c>
      <c r="BK290" s="202">
        <f>ROUND(I290*H290,2)</f>
        <v>0</v>
      </c>
      <c r="BL290" s="23" t="s">
        <v>201</v>
      </c>
      <c r="BM290" s="23" t="s">
        <v>499</v>
      </c>
    </row>
    <row r="291" spans="2:65" s="11" customFormat="1">
      <c r="B291" s="203"/>
      <c r="C291" s="204"/>
      <c r="D291" s="205" t="s">
        <v>139</v>
      </c>
      <c r="E291" s="206" t="s">
        <v>22</v>
      </c>
      <c r="F291" s="207" t="s">
        <v>140</v>
      </c>
      <c r="G291" s="204"/>
      <c r="H291" s="206" t="s">
        <v>22</v>
      </c>
      <c r="I291" s="208"/>
      <c r="J291" s="204"/>
      <c r="K291" s="204"/>
      <c r="L291" s="209"/>
      <c r="M291" s="210"/>
      <c r="N291" s="211"/>
      <c r="O291" s="211"/>
      <c r="P291" s="211"/>
      <c r="Q291" s="211"/>
      <c r="R291" s="211"/>
      <c r="S291" s="211"/>
      <c r="T291" s="212"/>
      <c r="AT291" s="213" t="s">
        <v>139</v>
      </c>
      <c r="AU291" s="213" t="s">
        <v>137</v>
      </c>
      <c r="AV291" s="11" t="s">
        <v>24</v>
      </c>
      <c r="AW291" s="11" t="s">
        <v>39</v>
      </c>
      <c r="AX291" s="11" t="s">
        <v>75</v>
      </c>
      <c r="AY291" s="213" t="s">
        <v>128</v>
      </c>
    </row>
    <row r="292" spans="2:65" s="11" customFormat="1">
      <c r="B292" s="203"/>
      <c r="C292" s="204"/>
      <c r="D292" s="205" t="s">
        <v>139</v>
      </c>
      <c r="E292" s="206" t="s">
        <v>22</v>
      </c>
      <c r="F292" s="207" t="s">
        <v>500</v>
      </c>
      <c r="G292" s="204"/>
      <c r="H292" s="206" t="s">
        <v>22</v>
      </c>
      <c r="I292" s="208"/>
      <c r="J292" s="204"/>
      <c r="K292" s="204"/>
      <c r="L292" s="209"/>
      <c r="M292" s="210"/>
      <c r="N292" s="211"/>
      <c r="O292" s="211"/>
      <c r="P292" s="211"/>
      <c r="Q292" s="211"/>
      <c r="R292" s="211"/>
      <c r="S292" s="211"/>
      <c r="T292" s="212"/>
      <c r="AT292" s="213" t="s">
        <v>139</v>
      </c>
      <c r="AU292" s="213" t="s">
        <v>137</v>
      </c>
      <c r="AV292" s="11" t="s">
        <v>24</v>
      </c>
      <c r="AW292" s="11" t="s">
        <v>39</v>
      </c>
      <c r="AX292" s="11" t="s">
        <v>75</v>
      </c>
      <c r="AY292" s="213" t="s">
        <v>128</v>
      </c>
    </row>
    <row r="293" spans="2:65" s="12" customFormat="1">
      <c r="B293" s="214"/>
      <c r="C293" s="215"/>
      <c r="D293" s="205" t="s">
        <v>139</v>
      </c>
      <c r="E293" s="216" t="s">
        <v>22</v>
      </c>
      <c r="F293" s="217" t="s">
        <v>482</v>
      </c>
      <c r="G293" s="215"/>
      <c r="H293" s="218">
        <v>26</v>
      </c>
      <c r="I293" s="219"/>
      <c r="J293" s="215"/>
      <c r="K293" s="215"/>
      <c r="L293" s="220"/>
      <c r="M293" s="221"/>
      <c r="N293" s="222"/>
      <c r="O293" s="222"/>
      <c r="P293" s="222"/>
      <c r="Q293" s="222"/>
      <c r="R293" s="222"/>
      <c r="S293" s="222"/>
      <c r="T293" s="223"/>
      <c r="AT293" s="224" t="s">
        <v>139</v>
      </c>
      <c r="AU293" s="224" t="s">
        <v>137</v>
      </c>
      <c r="AV293" s="12" t="s">
        <v>137</v>
      </c>
      <c r="AW293" s="12" t="s">
        <v>39</v>
      </c>
      <c r="AX293" s="12" t="s">
        <v>24</v>
      </c>
      <c r="AY293" s="224" t="s">
        <v>128</v>
      </c>
    </row>
    <row r="294" spans="2:65" s="1" customFormat="1" ht="38.25" customHeight="1">
      <c r="B294" s="40"/>
      <c r="C294" s="191" t="s">
        <v>501</v>
      </c>
      <c r="D294" s="191" t="s">
        <v>131</v>
      </c>
      <c r="E294" s="192" t="s">
        <v>502</v>
      </c>
      <c r="F294" s="193" t="s">
        <v>503</v>
      </c>
      <c r="G294" s="194" t="s">
        <v>231</v>
      </c>
      <c r="H294" s="195">
        <v>1</v>
      </c>
      <c r="I294" s="196"/>
      <c r="J294" s="197">
        <f>ROUND(I294*H294,2)</f>
        <v>0</v>
      </c>
      <c r="K294" s="193" t="s">
        <v>135</v>
      </c>
      <c r="L294" s="60"/>
      <c r="M294" s="198" t="s">
        <v>22</v>
      </c>
      <c r="N294" s="199" t="s">
        <v>47</v>
      </c>
      <c r="O294" s="41"/>
      <c r="P294" s="200">
        <f>O294*H294</f>
        <v>0</v>
      </c>
      <c r="Q294" s="200">
        <v>0</v>
      </c>
      <c r="R294" s="200">
        <f>Q294*H294</f>
        <v>0</v>
      </c>
      <c r="S294" s="200">
        <v>0</v>
      </c>
      <c r="T294" s="201">
        <f>S294*H294</f>
        <v>0</v>
      </c>
      <c r="AR294" s="23" t="s">
        <v>201</v>
      </c>
      <c r="AT294" s="23" t="s">
        <v>131</v>
      </c>
      <c r="AU294" s="23" t="s">
        <v>137</v>
      </c>
      <c r="AY294" s="23" t="s">
        <v>128</v>
      </c>
      <c r="BE294" s="202">
        <f>IF(N294="základní",J294,0)</f>
        <v>0</v>
      </c>
      <c r="BF294" s="202">
        <f>IF(N294="snížená",J294,0)</f>
        <v>0</v>
      </c>
      <c r="BG294" s="202">
        <f>IF(N294="zákl. přenesená",J294,0)</f>
        <v>0</v>
      </c>
      <c r="BH294" s="202">
        <f>IF(N294="sníž. přenesená",J294,0)</f>
        <v>0</v>
      </c>
      <c r="BI294" s="202">
        <f>IF(N294="nulová",J294,0)</f>
        <v>0</v>
      </c>
      <c r="BJ294" s="23" t="s">
        <v>137</v>
      </c>
      <c r="BK294" s="202">
        <f>ROUND(I294*H294,2)</f>
        <v>0</v>
      </c>
      <c r="BL294" s="23" t="s">
        <v>201</v>
      </c>
      <c r="BM294" s="23" t="s">
        <v>504</v>
      </c>
    </row>
    <row r="295" spans="2:65" s="10" customFormat="1" ht="29.85" customHeight="1">
      <c r="B295" s="175"/>
      <c r="C295" s="176"/>
      <c r="D295" s="177" t="s">
        <v>74</v>
      </c>
      <c r="E295" s="189" t="s">
        <v>505</v>
      </c>
      <c r="F295" s="189" t="s">
        <v>506</v>
      </c>
      <c r="G295" s="176"/>
      <c r="H295" s="176"/>
      <c r="I295" s="179"/>
      <c r="J295" s="190">
        <f>BK295</f>
        <v>0</v>
      </c>
      <c r="K295" s="176"/>
      <c r="L295" s="181"/>
      <c r="M295" s="182"/>
      <c r="N295" s="183"/>
      <c r="O295" s="183"/>
      <c r="P295" s="184">
        <f>P296</f>
        <v>0</v>
      </c>
      <c r="Q295" s="183"/>
      <c r="R295" s="184">
        <f>R296</f>
        <v>0</v>
      </c>
      <c r="S295" s="183"/>
      <c r="T295" s="185">
        <f>T296</f>
        <v>0</v>
      </c>
      <c r="AR295" s="186" t="s">
        <v>24</v>
      </c>
      <c r="AT295" s="187" t="s">
        <v>74</v>
      </c>
      <c r="AU295" s="187" t="s">
        <v>24</v>
      </c>
      <c r="AY295" s="186" t="s">
        <v>128</v>
      </c>
      <c r="BK295" s="188">
        <f>BK296</f>
        <v>0</v>
      </c>
    </row>
    <row r="296" spans="2:65" s="1" customFormat="1" ht="16.5" customHeight="1">
      <c r="B296" s="40"/>
      <c r="C296" s="191" t="s">
        <v>507</v>
      </c>
      <c r="D296" s="191" t="s">
        <v>131</v>
      </c>
      <c r="E296" s="192" t="s">
        <v>508</v>
      </c>
      <c r="F296" s="193" t="s">
        <v>509</v>
      </c>
      <c r="G296" s="194" t="s">
        <v>510</v>
      </c>
      <c r="H296" s="195">
        <v>10</v>
      </c>
      <c r="I296" s="196"/>
      <c r="J296" s="197">
        <f>ROUND(I296*H296,2)</f>
        <v>0</v>
      </c>
      <c r="K296" s="193" t="s">
        <v>135</v>
      </c>
      <c r="L296" s="60"/>
      <c r="M296" s="198" t="s">
        <v>22</v>
      </c>
      <c r="N296" s="247" t="s">
        <v>47</v>
      </c>
      <c r="O296" s="248"/>
      <c r="P296" s="249">
        <f>O296*H296</f>
        <v>0</v>
      </c>
      <c r="Q296" s="249">
        <v>0</v>
      </c>
      <c r="R296" s="249">
        <f>Q296*H296</f>
        <v>0</v>
      </c>
      <c r="S296" s="249">
        <v>0</v>
      </c>
      <c r="T296" s="250">
        <f>S296*H296</f>
        <v>0</v>
      </c>
      <c r="AR296" s="23" t="s">
        <v>511</v>
      </c>
      <c r="AT296" s="23" t="s">
        <v>131</v>
      </c>
      <c r="AU296" s="23" t="s">
        <v>137</v>
      </c>
      <c r="AY296" s="23" t="s">
        <v>128</v>
      </c>
      <c r="BE296" s="202">
        <f>IF(N296="základní",J296,0)</f>
        <v>0</v>
      </c>
      <c r="BF296" s="202">
        <f>IF(N296="snížená",J296,0)</f>
        <v>0</v>
      </c>
      <c r="BG296" s="202">
        <f>IF(N296="zákl. přenesená",J296,0)</f>
        <v>0</v>
      </c>
      <c r="BH296" s="202">
        <f>IF(N296="sníž. přenesená",J296,0)</f>
        <v>0</v>
      </c>
      <c r="BI296" s="202">
        <f>IF(N296="nulová",J296,0)</f>
        <v>0</v>
      </c>
      <c r="BJ296" s="23" t="s">
        <v>137</v>
      </c>
      <c r="BK296" s="202">
        <f>ROUND(I296*H296,2)</f>
        <v>0</v>
      </c>
      <c r="BL296" s="23" t="s">
        <v>511</v>
      </c>
      <c r="BM296" s="23" t="s">
        <v>512</v>
      </c>
    </row>
    <row r="297" spans="2:65" s="1" customFormat="1" ht="6.95" customHeight="1">
      <c r="B297" s="55"/>
      <c r="C297" s="56"/>
      <c r="D297" s="56"/>
      <c r="E297" s="56"/>
      <c r="F297" s="56"/>
      <c r="G297" s="56"/>
      <c r="H297" s="56"/>
      <c r="I297" s="138"/>
      <c r="J297" s="56"/>
      <c r="K297" s="56"/>
      <c r="L297" s="60"/>
    </row>
  </sheetData>
  <sheetProtection algorithmName="SHA-512" hashValue="i0XPYg25SIvP1Th3HXhCdZ7ChFCvqsLHTu0BmxXeQSNJedNasPxan9IE03fIlv+OWs9XpTceJ8Q8McA4o3dBow==" saltValue="gCGMZ8fbFlsIFCLYg+ofH8f8gkKrhvo+OGIjgDvUrDj7TPmdwwVKYlT6tKP5yhZn2Ro2fBy0IpP6O852wt/msw==" spinCount="100000" sheet="1" objects="1" scenarios="1" formatColumns="0" formatRows="0" autoFilter="0"/>
  <autoFilter ref="C87:K296" xr:uid="{00000000-0009-0000-0000-000001000000}"/>
  <mergeCells count="10">
    <mergeCell ref="J51:J52"/>
    <mergeCell ref="E78:H78"/>
    <mergeCell ref="E80:H8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100-000000000000}"/>
    <hyperlink ref="G1:H1" location="C54" display="2) Rekapitulace" xr:uid="{00000000-0004-0000-0100-000001000000}"/>
    <hyperlink ref="J1" location="C87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81"/>
  <sheetViews>
    <sheetView showGridLines="0" workbookViewId="0">
      <pane ySplit="1" topLeftCell="A56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10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0"/>
      <c r="B1" s="111"/>
      <c r="C1" s="111"/>
      <c r="D1" s="112" t="s">
        <v>1</v>
      </c>
      <c r="E1" s="111"/>
      <c r="F1" s="113" t="s">
        <v>87</v>
      </c>
      <c r="G1" s="371" t="s">
        <v>88</v>
      </c>
      <c r="H1" s="371"/>
      <c r="I1" s="114"/>
      <c r="J1" s="113" t="s">
        <v>89</v>
      </c>
      <c r="K1" s="112" t="s">
        <v>90</v>
      </c>
      <c r="L1" s="113" t="s">
        <v>91</v>
      </c>
      <c r="M1" s="113"/>
      <c r="N1" s="113"/>
      <c r="O1" s="113"/>
      <c r="P1" s="113"/>
      <c r="Q1" s="113"/>
      <c r="R1" s="113"/>
      <c r="S1" s="113"/>
      <c r="T1" s="113"/>
      <c r="U1" s="19"/>
      <c r="V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</row>
    <row r="2" spans="1:70" ht="36.950000000000003" customHeight="1">
      <c r="L2" s="331"/>
      <c r="M2" s="331"/>
      <c r="N2" s="331"/>
      <c r="O2" s="331"/>
      <c r="P2" s="331"/>
      <c r="Q2" s="331"/>
      <c r="R2" s="331"/>
      <c r="S2" s="331"/>
      <c r="T2" s="331"/>
      <c r="U2" s="331"/>
      <c r="V2" s="331"/>
      <c r="AT2" s="23" t="s">
        <v>86</v>
      </c>
    </row>
    <row r="3" spans="1:70" ht="6.95" customHeight="1">
      <c r="B3" s="24"/>
      <c r="C3" s="25"/>
      <c r="D3" s="25"/>
      <c r="E3" s="25"/>
      <c r="F3" s="25"/>
      <c r="G3" s="25"/>
      <c r="H3" s="25"/>
      <c r="I3" s="115"/>
      <c r="J3" s="25"/>
      <c r="K3" s="26"/>
      <c r="AT3" s="23" t="s">
        <v>24</v>
      </c>
    </row>
    <row r="4" spans="1:70" ht="36.950000000000003" customHeight="1">
      <c r="B4" s="27"/>
      <c r="C4" s="28"/>
      <c r="D4" s="29" t="s">
        <v>92</v>
      </c>
      <c r="E4" s="28"/>
      <c r="F4" s="28"/>
      <c r="G4" s="28"/>
      <c r="H4" s="28"/>
      <c r="I4" s="116"/>
      <c r="J4" s="28"/>
      <c r="K4" s="30"/>
      <c r="M4" s="31" t="s">
        <v>12</v>
      </c>
      <c r="AT4" s="23" t="s">
        <v>6</v>
      </c>
    </row>
    <row r="5" spans="1:70" ht="6.95" customHeight="1">
      <c r="B5" s="27"/>
      <c r="C5" s="28"/>
      <c r="D5" s="28"/>
      <c r="E5" s="28"/>
      <c r="F5" s="28"/>
      <c r="G5" s="28"/>
      <c r="H5" s="28"/>
      <c r="I5" s="116"/>
      <c r="J5" s="28"/>
      <c r="K5" s="30"/>
    </row>
    <row r="6" spans="1:70" ht="15">
      <c r="B6" s="27"/>
      <c r="C6" s="28"/>
      <c r="D6" s="36" t="s">
        <v>18</v>
      </c>
      <c r="E6" s="28"/>
      <c r="F6" s="28"/>
      <c r="G6" s="28"/>
      <c r="H6" s="28"/>
      <c r="I6" s="116"/>
      <c r="J6" s="28"/>
      <c r="K6" s="30"/>
    </row>
    <row r="7" spans="1:70" ht="16.5" customHeight="1">
      <c r="B7" s="27"/>
      <c r="C7" s="28"/>
      <c r="D7" s="28"/>
      <c r="E7" s="372" t="str">
        <f>'Rekapitulace stavby'!K6</f>
        <v>Výměna a zateplení střešního pláště bytového domu Letná 255 a 256, Mimoň</v>
      </c>
      <c r="F7" s="373"/>
      <c r="G7" s="373"/>
      <c r="H7" s="373"/>
      <c r="I7" s="116"/>
      <c r="J7" s="28"/>
      <c r="K7" s="30"/>
    </row>
    <row r="8" spans="1:70" s="1" customFormat="1" ht="15">
      <c r="B8" s="40"/>
      <c r="C8" s="41"/>
      <c r="D8" s="36" t="s">
        <v>93</v>
      </c>
      <c r="E8" s="41"/>
      <c r="F8" s="41"/>
      <c r="G8" s="41"/>
      <c r="H8" s="41"/>
      <c r="I8" s="117"/>
      <c r="J8" s="41"/>
      <c r="K8" s="44"/>
    </row>
    <row r="9" spans="1:70" s="1" customFormat="1" ht="36.950000000000003" customHeight="1">
      <c r="B9" s="40"/>
      <c r="C9" s="41"/>
      <c r="D9" s="41"/>
      <c r="E9" s="374" t="s">
        <v>513</v>
      </c>
      <c r="F9" s="375"/>
      <c r="G9" s="375"/>
      <c r="H9" s="375"/>
      <c r="I9" s="117"/>
      <c r="J9" s="41"/>
      <c r="K9" s="44"/>
    </row>
    <row r="10" spans="1:70" s="1" customFormat="1">
      <c r="B10" s="40"/>
      <c r="C10" s="41"/>
      <c r="D10" s="41"/>
      <c r="E10" s="41"/>
      <c r="F10" s="41"/>
      <c r="G10" s="41"/>
      <c r="H10" s="41"/>
      <c r="I10" s="117"/>
      <c r="J10" s="41"/>
      <c r="K10" s="44"/>
    </row>
    <row r="11" spans="1:70" s="1" customFormat="1" ht="14.45" customHeight="1">
      <c r="B11" s="40"/>
      <c r="C11" s="41"/>
      <c r="D11" s="36" t="s">
        <v>21</v>
      </c>
      <c r="E11" s="41"/>
      <c r="F11" s="34" t="s">
        <v>22</v>
      </c>
      <c r="G11" s="41"/>
      <c r="H11" s="41"/>
      <c r="I11" s="118" t="s">
        <v>23</v>
      </c>
      <c r="J11" s="34" t="s">
        <v>22</v>
      </c>
      <c r="K11" s="44"/>
    </row>
    <row r="12" spans="1:70" s="1" customFormat="1" ht="14.45" customHeight="1">
      <c r="B12" s="40"/>
      <c r="C12" s="41"/>
      <c r="D12" s="36" t="s">
        <v>25</v>
      </c>
      <c r="E12" s="41"/>
      <c r="F12" s="34" t="s">
        <v>26</v>
      </c>
      <c r="G12" s="41"/>
      <c r="H12" s="41"/>
      <c r="I12" s="118" t="s">
        <v>27</v>
      </c>
      <c r="J12" s="119" t="str">
        <f>'Rekapitulace stavby'!AN8</f>
        <v>1. 6. 2018</v>
      </c>
      <c r="K12" s="44"/>
    </row>
    <row r="13" spans="1:70" s="1" customFormat="1" ht="10.9" customHeight="1">
      <c r="B13" s="40"/>
      <c r="C13" s="41"/>
      <c r="D13" s="41"/>
      <c r="E13" s="41"/>
      <c r="F13" s="41"/>
      <c r="G13" s="41"/>
      <c r="H13" s="41"/>
      <c r="I13" s="117"/>
      <c r="J13" s="41"/>
      <c r="K13" s="44"/>
    </row>
    <row r="14" spans="1:70" s="1" customFormat="1" ht="14.45" customHeight="1">
      <c r="B14" s="40"/>
      <c r="C14" s="41"/>
      <c r="D14" s="36" t="s">
        <v>31</v>
      </c>
      <c r="E14" s="41"/>
      <c r="F14" s="41"/>
      <c r="G14" s="41"/>
      <c r="H14" s="41"/>
      <c r="I14" s="118" t="s">
        <v>32</v>
      </c>
      <c r="J14" s="34" t="str">
        <f>IF('Rekapitulace stavby'!AN10="","",'Rekapitulace stavby'!AN10)</f>
        <v/>
      </c>
      <c r="K14" s="44"/>
    </row>
    <row r="15" spans="1:70" s="1" customFormat="1" ht="18" customHeight="1">
      <c r="B15" s="40"/>
      <c r="C15" s="41"/>
      <c r="D15" s="41"/>
      <c r="E15" s="34" t="str">
        <f>IF('Rekapitulace stavby'!E11="","",'Rekapitulace stavby'!E11)</f>
        <v>Město Mimoň</v>
      </c>
      <c r="F15" s="41"/>
      <c r="G15" s="41"/>
      <c r="H15" s="41"/>
      <c r="I15" s="118" t="s">
        <v>34</v>
      </c>
      <c r="J15" s="34" t="str">
        <f>IF('Rekapitulace stavby'!AN11="","",'Rekapitulace stavby'!AN11)</f>
        <v/>
      </c>
      <c r="K15" s="44"/>
    </row>
    <row r="16" spans="1:70" s="1" customFormat="1" ht="6.95" customHeight="1">
      <c r="B16" s="40"/>
      <c r="C16" s="41"/>
      <c r="D16" s="41"/>
      <c r="E16" s="41"/>
      <c r="F16" s="41"/>
      <c r="G16" s="41"/>
      <c r="H16" s="41"/>
      <c r="I16" s="117"/>
      <c r="J16" s="41"/>
      <c r="K16" s="44"/>
    </row>
    <row r="17" spans="2:11" s="1" customFormat="1" ht="14.45" customHeight="1">
      <c r="B17" s="40"/>
      <c r="C17" s="41"/>
      <c r="D17" s="36" t="s">
        <v>35</v>
      </c>
      <c r="E17" s="41"/>
      <c r="F17" s="41"/>
      <c r="G17" s="41"/>
      <c r="H17" s="41"/>
      <c r="I17" s="118" t="s">
        <v>32</v>
      </c>
      <c r="J17" s="34" t="str">
        <f>IF('Rekapitulace stavby'!AN13="Vyplň údaj","",IF('Rekapitulace stavby'!AN13="","",'Rekapitulace stavby'!AN13))</f>
        <v/>
      </c>
      <c r="K17" s="44"/>
    </row>
    <row r="18" spans="2:11" s="1" customFormat="1" ht="18" customHeight="1">
      <c r="B18" s="40"/>
      <c r="C18" s="41"/>
      <c r="D18" s="41"/>
      <c r="E18" s="34" t="str">
        <f>IF('Rekapitulace stavby'!E14="Vyplň údaj","",IF('Rekapitulace stavby'!E14="","",'Rekapitulace stavby'!E14))</f>
        <v/>
      </c>
      <c r="F18" s="41"/>
      <c r="G18" s="41"/>
      <c r="H18" s="41"/>
      <c r="I18" s="118" t="s">
        <v>34</v>
      </c>
      <c r="J18" s="34" t="str">
        <f>IF('Rekapitulace stavby'!AN14="Vyplň údaj","",IF('Rekapitulace stavby'!AN14="","",'Rekapitulace stavby'!AN14))</f>
        <v/>
      </c>
      <c r="K18" s="44"/>
    </row>
    <row r="19" spans="2:11" s="1" customFormat="1" ht="6.95" customHeight="1">
      <c r="B19" s="40"/>
      <c r="C19" s="41"/>
      <c r="D19" s="41"/>
      <c r="E19" s="41"/>
      <c r="F19" s="41"/>
      <c r="G19" s="41"/>
      <c r="H19" s="41"/>
      <c r="I19" s="117"/>
      <c r="J19" s="41"/>
      <c r="K19" s="44"/>
    </row>
    <row r="20" spans="2:11" s="1" customFormat="1" ht="14.45" customHeight="1">
      <c r="B20" s="40"/>
      <c r="C20" s="41"/>
      <c r="D20" s="36" t="s">
        <v>37</v>
      </c>
      <c r="E20" s="41"/>
      <c r="F20" s="41"/>
      <c r="G20" s="41"/>
      <c r="H20" s="41"/>
      <c r="I20" s="118" t="s">
        <v>32</v>
      </c>
      <c r="J20" s="34" t="s">
        <v>22</v>
      </c>
      <c r="K20" s="44"/>
    </row>
    <row r="21" spans="2:11" s="1" customFormat="1" ht="18" customHeight="1">
      <c r="B21" s="40"/>
      <c r="C21" s="41"/>
      <c r="D21" s="41"/>
      <c r="E21" s="34" t="s">
        <v>38</v>
      </c>
      <c r="F21" s="41"/>
      <c r="G21" s="41"/>
      <c r="H21" s="41"/>
      <c r="I21" s="118" t="s">
        <v>34</v>
      </c>
      <c r="J21" s="34" t="s">
        <v>22</v>
      </c>
      <c r="K21" s="44"/>
    </row>
    <row r="22" spans="2:11" s="1" customFormat="1" ht="6.95" customHeight="1">
      <c r="B22" s="40"/>
      <c r="C22" s="41"/>
      <c r="D22" s="41"/>
      <c r="E22" s="41"/>
      <c r="F22" s="41"/>
      <c r="G22" s="41"/>
      <c r="H22" s="41"/>
      <c r="I22" s="117"/>
      <c r="J22" s="41"/>
      <c r="K22" s="44"/>
    </row>
    <row r="23" spans="2:11" s="1" customFormat="1" ht="14.45" customHeight="1">
      <c r="B23" s="40"/>
      <c r="C23" s="41"/>
      <c r="D23" s="36" t="s">
        <v>40</v>
      </c>
      <c r="E23" s="41"/>
      <c r="F23" s="41"/>
      <c r="G23" s="41"/>
      <c r="H23" s="41"/>
      <c r="I23" s="117"/>
      <c r="J23" s="41"/>
      <c r="K23" s="44"/>
    </row>
    <row r="24" spans="2:11" s="6" customFormat="1" ht="16.5" customHeight="1">
      <c r="B24" s="120"/>
      <c r="C24" s="121"/>
      <c r="D24" s="121"/>
      <c r="E24" s="363" t="s">
        <v>22</v>
      </c>
      <c r="F24" s="363"/>
      <c r="G24" s="363"/>
      <c r="H24" s="363"/>
      <c r="I24" s="122"/>
      <c r="J24" s="121"/>
      <c r="K24" s="123"/>
    </row>
    <row r="25" spans="2:11" s="1" customFormat="1" ht="6.95" customHeight="1">
      <c r="B25" s="40"/>
      <c r="C25" s="41"/>
      <c r="D25" s="41"/>
      <c r="E25" s="41"/>
      <c r="F25" s="41"/>
      <c r="G25" s="41"/>
      <c r="H25" s="41"/>
      <c r="I25" s="117"/>
      <c r="J25" s="41"/>
      <c r="K25" s="44"/>
    </row>
    <row r="26" spans="2:11" s="1" customFormat="1" ht="6.95" customHeight="1">
      <c r="B26" s="40"/>
      <c r="C26" s="41"/>
      <c r="D26" s="84"/>
      <c r="E26" s="84"/>
      <c r="F26" s="84"/>
      <c r="G26" s="84"/>
      <c r="H26" s="84"/>
      <c r="I26" s="124"/>
      <c r="J26" s="84"/>
      <c r="K26" s="125"/>
    </row>
    <row r="27" spans="2:11" s="1" customFormat="1" ht="25.35" customHeight="1">
      <c r="B27" s="40"/>
      <c r="C27" s="41"/>
      <c r="D27" s="126" t="s">
        <v>41</v>
      </c>
      <c r="E27" s="41"/>
      <c r="F27" s="41"/>
      <c r="G27" s="41"/>
      <c r="H27" s="41"/>
      <c r="I27" s="117"/>
      <c r="J27" s="127">
        <f>ROUND(J77,2)</f>
        <v>0</v>
      </c>
      <c r="K27" s="44"/>
    </row>
    <row r="28" spans="2:11" s="1" customFormat="1" ht="6.95" customHeight="1">
      <c r="B28" s="40"/>
      <c r="C28" s="41"/>
      <c r="D28" s="84"/>
      <c r="E28" s="84"/>
      <c r="F28" s="84"/>
      <c r="G28" s="84"/>
      <c r="H28" s="84"/>
      <c r="I28" s="124"/>
      <c r="J28" s="84"/>
      <c r="K28" s="125"/>
    </row>
    <row r="29" spans="2:11" s="1" customFormat="1" ht="14.45" customHeight="1">
      <c r="B29" s="40"/>
      <c r="C29" s="41"/>
      <c r="D29" s="41"/>
      <c r="E29" s="41"/>
      <c r="F29" s="45" t="s">
        <v>43</v>
      </c>
      <c r="G29" s="41"/>
      <c r="H29" s="41"/>
      <c r="I29" s="128" t="s">
        <v>42</v>
      </c>
      <c r="J29" s="45" t="s">
        <v>44</v>
      </c>
      <c r="K29" s="44"/>
    </row>
    <row r="30" spans="2:11" s="1" customFormat="1" ht="14.45" customHeight="1">
      <c r="B30" s="40"/>
      <c r="C30" s="41"/>
      <c r="D30" s="48" t="s">
        <v>45</v>
      </c>
      <c r="E30" s="48" t="s">
        <v>46</v>
      </c>
      <c r="F30" s="129">
        <f>ROUND(SUM(BE77:BE80), 2)</f>
        <v>0</v>
      </c>
      <c r="G30" s="41"/>
      <c r="H30" s="41"/>
      <c r="I30" s="130">
        <v>0.21</v>
      </c>
      <c r="J30" s="129">
        <f>ROUND(ROUND((SUM(BE77:BE80)), 2)*I30, 2)</f>
        <v>0</v>
      </c>
      <c r="K30" s="44"/>
    </row>
    <row r="31" spans="2:11" s="1" customFormat="1" ht="14.45" customHeight="1">
      <c r="B31" s="40"/>
      <c r="C31" s="41"/>
      <c r="D31" s="41"/>
      <c r="E31" s="48" t="s">
        <v>47</v>
      </c>
      <c r="F31" s="129">
        <f>ROUND(SUM(BF77:BF80), 2)</f>
        <v>0</v>
      </c>
      <c r="G31" s="41"/>
      <c r="H31" s="41"/>
      <c r="I31" s="130">
        <v>0.15</v>
      </c>
      <c r="J31" s="129">
        <f>ROUND(ROUND((SUM(BF77:BF80)), 2)*I31, 2)</f>
        <v>0</v>
      </c>
      <c r="K31" s="44"/>
    </row>
    <row r="32" spans="2:11" s="1" customFormat="1" ht="14.45" hidden="1" customHeight="1">
      <c r="B32" s="40"/>
      <c r="C32" s="41"/>
      <c r="D32" s="41"/>
      <c r="E32" s="48" t="s">
        <v>48</v>
      </c>
      <c r="F32" s="129">
        <f>ROUND(SUM(BG77:BG80), 2)</f>
        <v>0</v>
      </c>
      <c r="G32" s="41"/>
      <c r="H32" s="41"/>
      <c r="I32" s="130">
        <v>0.21</v>
      </c>
      <c r="J32" s="129">
        <v>0</v>
      </c>
      <c r="K32" s="44"/>
    </row>
    <row r="33" spans="2:11" s="1" customFormat="1" ht="14.45" hidden="1" customHeight="1">
      <c r="B33" s="40"/>
      <c r="C33" s="41"/>
      <c r="D33" s="41"/>
      <c r="E33" s="48" t="s">
        <v>49</v>
      </c>
      <c r="F33" s="129">
        <f>ROUND(SUM(BH77:BH80), 2)</f>
        <v>0</v>
      </c>
      <c r="G33" s="41"/>
      <c r="H33" s="41"/>
      <c r="I33" s="130">
        <v>0.15</v>
      </c>
      <c r="J33" s="129">
        <v>0</v>
      </c>
      <c r="K33" s="44"/>
    </row>
    <row r="34" spans="2:11" s="1" customFormat="1" ht="14.45" hidden="1" customHeight="1">
      <c r="B34" s="40"/>
      <c r="C34" s="41"/>
      <c r="D34" s="41"/>
      <c r="E34" s="48" t="s">
        <v>50</v>
      </c>
      <c r="F34" s="129">
        <f>ROUND(SUM(BI77:BI80), 2)</f>
        <v>0</v>
      </c>
      <c r="G34" s="41"/>
      <c r="H34" s="41"/>
      <c r="I34" s="130">
        <v>0</v>
      </c>
      <c r="J34" s="129">
        <v>0</v>
      </c>
      <c r="K34" s="44"/>
    </row>
    <row r="35" spans="2:11" s="1" customFormat="1" ht="6.95" customHeight="1">
      <c r="B35" s="40"/>
      <c r="C35" s="41"/>
      <c r="D35" s="41"/>
      <c r="E35" s="41"/>
      <c r="F35" s="41"/>
      <c r="G35" s="41"/>
      <c r="H35" s="41"/>
      <c r="I35" s="117"/>
      <c r="J35" s="41"/>
      <c r="K35" s="44"/>
    </row>
    <row r="36" spans="2:11" s="1" customFormat="1" ht="25.35" customHeight="1">
      <c r="B36" s="40"/>
      <c r="C36" s="131"/>
      <c r="D36" s="132" t="s">
        <v>51</v>
      </c>
      <c r="E36" s="78"/>
      <c r="F36" s="78"/>
      <c r="G36" s="133" t="s">
        <v>52</v>
      </c>
      <c r="H36" s="134" t="s">
        <v>53</v>
      </c>
      <c r="I36" s="135"/>
      <c r="J36" s="136">
        <f>SUM(J27:J34)</f>
        <v>0</v>
      </c>
      <c r="K36" s="137"/>
    </row>
    <row r="37" spans="2:11" s="1" customFormat="1" ht="14.45" customHeight="1">
      <c r="B37" s="55"/>
      <c r="C37" s="56"/>
      <c r="D37" s="56"/>
      <c r="E37" s="56"/>
      <c r="F37" s="56"/>
      <c r="G37" s="56"/>
      <c r="H37" s="56"/>
      <c r="I37" s="138"/>
      <c r="J37" s="56"/>
      <c r="K37" s="57"/>
    </row>
    <row r="41" spans="2:11" s="1" customFormat="1" ht="6.95" customHeight="1">
      <c r="B41" s="139"/>
      <c r="C41" s="140"/>
      <c r="D41" s="140"/>
      <c r="E41" s="140"/>
      <c r="F41" s="140"/>
      <c r="G41" s="140"/>
      <c r="H41" s="140"/>
      <c r="I41" s="141"/>
      <c r="J41" s="140"/>
      <c r="K41" s="142"/>
    </row>
    <row r="42" spans="2:11" s="1" customFormat="1" ht="36.950000000000003" customHeight="1">
      <c r="B42" s="40"/>
      <c r="C42" s="29" t="s">
        <v>95</v>
      </c>
      <c r="D42" s="41"/>
      <c r="E42" s="41"/>
      <c r="F42" s="41"/>
      <c r="G42" s="41"/>
      <c r="H42" s="41"/>
      <c r="I42" s="117"/>
      <c r="J42" s="41"/>
      <c r="K42" s="44"/>
    </row>
    <row r="43" spans="2:11" s="1" customFormat="1" ht="6.95" customHeight="1">
      <c r="B43" s="40"/>
      <c r="C43" s="41"/>
      <c r="D43" s="41"/>
      <c r="E43" s="41"/>
      <c r="F43" s="41"/>
      <c r="G43" s="41"/>
      <c r="H43" s="41"/>
      <c r="I43" s="117"/>
      <c r="J43" s="41"/>
      <c r="K43" s="44"/>
    </row>
    <row r="44" spans="2:11" s="1" customFormat="1" ht="14.45" customHeight="1">
      <c r="B44" s="40"/>
      <c r="C44" s="36" t="s">
        <v>18</v>
      </c>
      <c r="D44" s="41"/>
      <c r="E44" s="41"/>
      <c r="F44" s="41"/>
      <c r="G44" s="41"/>
      <c r="H44" s="41"/>
      <c r="I44" s="117"/>
      <c r="J44" s="41"/>
      <c r="K44" s="44"/>
    </row>
    <row r="45" spans="2:11" s="1" customFormat="1" ht="16.5" customHeight="1">
      <c r="B45" s="40"/>
      <c r="C45" s="41"/>
      <c r="D45" s="41"/>
      <c r="E45" s="372" t="str">
        <f>E7</f>
        <v>Výměna a zateplení střešního pláště bytového domu Letná 255 a 256, Mimoň</v>
      </c>
      <c r="F45" s="373"/>
      <c r="G45" s="373"/>
      <c r="H45" s="373"/>
      <c r="I45" s="117"/>
      <c r="J45" s="41"/>
      <c r="K45" s="44"/>
    </row>
    <row r="46" spans="2:11" s="1" customFormat="1" ht="14.45" customHeight="1">
      <c r="B46" s="40"/>
      <c r="C46" s="36" t="s">
        <v>93</v>
      </c>
      <c r="D46" s="41"/>
      <c r="E46" s="41"/>
      <c r="F46" s="41"/>
      <c r="G46" s="41"/>
      <c r="H46" s="41"/>
      <c r="I46" s="117"/>
      <c r="J46" s="41"/>
      <c r="K46" s="44"/>
    </row>
    <row r="47" spans="2:11" s="1" customFormat="1" ht="17.25" customHeight="1">
      <c r="B47" s="40"/>
      <c r="C47" s="41"/>
      <c r="D47" s="41"/>
      <c r="E47" s="374" t="str">
        <f>E9</f>
        <v>17_037_0200 - Ostatní náklady</v>
      </c>
      <c r="F47" s="375"/>
      <c r="G47" s="375"/>
      <c r="H47" s="375"/>
      <c r="I47" s="117"/>
      <c r="J47" s="41"/>
      <c r="K47" s="44"/>
    </row>
    <row r="48" spans="2:11" s="1" customFormat="1" ht="6.95" customHeight="1">
      <c r="B48" s="40"/>
      <c r="C48" s="41"/>
      <c r="D48" s="41"/>
      <c r="E48" s="41"/>
      <c r="F48" s="41"/>
      <c r="G48" s="41"/>
      <c r="H48" s="41"/>
      <c r="I48" s="117"/>
      <c r="J48" s="41"/>
      <c r="K48" s="44"/>
    </row>
    <row r="49" spans="2:47" s="1" customFormat="1" ht="18" customHeight="1">
      <c r="B49" s="40"/>
      <c r="C49" s="36" t="s">
        <v>25</v>
      </c>
      <c r="D49" s="41"/>
      <c r="E49" s="41"/>
      <c r="F49" s="34" t="str">
        <f>F12</f>
        <v>Letná 255 a 256, Mimoň</v>
      </c>
      <c r="G49" s="41"/>
      <c r="H49" s="41"/>
      <c r="I49" s="118" t="s">
        <v>27</v>
      </c>
      <c r="J49" s="119" t="str">
        <f>IF(J12="","",J12)</f>
        <v>1. 6. 2018</v>
      </c>
      <c r="K49" s="44"/>
    </row>
    <row r="50" spans="2:47" s="1" customFormat="1" ht="6.95" customHeight="1">
      <c r="B50" s="40"/>
      <c r="C50" s="41"/>
      <c r="D50" s="41"/>
      <c r="E50" s="41"/>
      <c r="F50" s="41"/>
      <c r="G50" s="41"/>
      <c r="H50" s="41"/>
      <c r="I50" s="117"/>
      <c r="J50" s="41"/>
      <c r="K50" s="44"/>
    </row>
    <row r="51" spans="2:47" s="1" customFormat="1" ht="15">
      <c r="B51" s="40"/>
      <c r="C51" s="36" t="s">
        <v>31</v>
      </c>
      <c r="D51" s="41"/>
      <c r="E51" s="41"/>
      <c r="F51" s="34" t="str">
        <f>E15</f>
        <v>Město Mimoň</v>
      </c>
      <c r="G51" s="41"/>
      <c r="H51" s="41"/>
      <c r="I51" s="118" t="s">
        <v>37</v>
      </c>
      <c r="J51" s="363" t="str">
        <f>E21</f>
        <v>Jiří Schneider</v>
      </c>
      <c r="K51" s="44"/>
    </row>
    <row r="52" spans="2:47" s="1" customFormat="1" ht="14.45" customHeight="1">
      <c r="B52" s="40"/>
      <c r="C52" s="36" t="s">
        <v>35</v>
      </c>
      <c r="D52" s="41"/>
      <c r="E52" s="41"/>
      <c r="F52" s="34" t="str">
        <f>IF(E18="","",E18)</f>
        <v/>
      </c>
      <c r="G52" s="41"/>
      <c r="H52" s="41"/>
      <c r="I52" s="117"/>
      <c r="J52" s="367"/>
      <c r="K52" s="44"/>
    </row>
    <row r="53" spans="2:47" s="1" customFormat="1" ht="10.35" customHeight="1">
      <c r="B53" s="40"/>
      <c r="C53" s="41"/>
      <c r="D53" s="41"/>
      <c r="E53" s="41"/>
      <c r="F53" s="41"/>
      <c r="G53" s="41"/>
      <c r="H53" s="41"/>
      <c r="I53" s="117"/>
      <c r="J53" s="41"/>
      <c r="K53" s="44"/>
    </row>
    <row r="54" spans="2:47" s="1" customFormat="1" ht="29.25" customHeight="1">
      <c r="B54" s="40"/>
      <c r="C54" s="143" t="s">
        <v>96</v>
      </c>
      <c r="D54" s="131"/>
      <c r="E54" s="131"/>
      <c r="F54" s="131"/>
      <c r="G54" s="131"/>
      <c r="H54" s="131"/>
      <c r="I54" s="144"/>
      <c r="J54" s="145" t="s">
        <v>97</v>
      </c>
      <c r="K54" s="146"/>
    </row>
    <row r="55" spans="2:47" s="1" customFormat="1" ht="10.35" customHeight="1">
      <c r="B55" s="40"/>
      <c r="C55" s="41"/>
      <c r="D55" s="41"/>
      <c r="E55" s="41"/>
      <c r="F55" s="41"/>
      <c r="G55" s="41"/>
      <c r="H55" s="41"/>
      <c r="I55" s="117"/>
      <c r="J55" s="41"/>
      <c r="K55" s="44"/>
    </row>
    <row r="56" spans="2:47" s="1" customFormat="1" ht="29.25" customHeight="1">
      <c r="B56" s="40"/>
      <c r="C56" s="147" t="s">
        <v>98</v>
      </c>
      <c r="D56" s="41"/>
      <c r="E56" s="41"/>
      <c r="F56" s="41"/>
      <c r="G56" s="41"/>
      <c r="H56" s="41"/>
      <c r="I56" s="117"/>
      <c r="J56" s="127">
        <f>J77</f>
        <v>0</v>
      </c>
      <c r="K56" s="44"/>
      <c r="AU56" s="23" t="s">
        <v>99</v>
      </c>
    </row>
    <row r="57" spans="2:47" s="7" customFormat="1" ht="24.95" customHeight="1">
      <c r="B57" s="148"/>
      <c r="C57" s="149"/>
      <c r="D57" s="150" t="s">
        <v>514</v>
      </c>
      <c r="E57" s="151"/>
      <c r="F57" s="151"/>
      <c r="G57" s="151"/>
      <c r="H57" s="151"/>
      <c r="I57" s="152"/>
      <c r="J57" s="153">
        <f>J78</f>
        <v>0</v>
      </c>
      <c r="K57" s="154"/>
    </row>
    <row r="58" spans="2:47" s="1" customFormat="1" ht="21.75" customHeight="1">
      <c r="B58" s="40"/>
      <c r="C58" s="41"/>
      <c r="D58" s="41"/>
      <c r="E58" s="41"/>
      <c r="F58" s="41"/>
      <c r="G58" s="41"/>
      <c r="H58" s="41"/>
      <c r="I58" s="117"/>
      <c r="J58" s="41"/>
      <c r="K58" s="44"/>
    </row>
    <row r="59" spans="2:47" s="1" customFormat="1" ht="6.95" customHeight="1">
      <c r="B59" s="55"/>
      <c r="C59" s="56"/>
      <c r="D59" s="56"/>
      <c r="E59" s="56"/>
      <c r="F59" s="56"/>
      <c r="G59" s="56"/>
      <c r="H59" s="56"/>
      <c r="I59" s="138"/>
      <c r="J59" s="56"/>
      <c r="K59" s="57"/>
    </row>
    <row r="63" spans="2:47" s="1" customFormat="1" ht="6.95" customHeight="1">
      <c r="B63" s="58"/>
      <c r="C63" s="59"/>
      <c r="D63" s="59"/>
      <c r="E63" s="59"/>
      <c r="F63" s="59"/>
      <c r="G63" s="59"/>
      <c r="H63" s="59"/>
      <c r="I63" s="141"/>
      <c r="J63" s="59"/>
      <c r="K63" s="59"/>
      <c r="L63" s="60"/>
    </row>
    <row r="64" spans="2:47" s="1" customFormat="1" ht="36.950000000000003" customHeight="1">
      <c r="B64" s="40"/>
      <c r="C64" s="61" t="s">
        <v>112</v>
      </c>
      <c r="D64" s="62"/>
      <c r="E64" s="62"/>
      <c r="F64" s="62"/>
      <c r="G64" s="62"/>
      <c r="H64" s="62"/>
      <c r="I64" s="162"/>
      <c r="J64" s="62"/>
      <c r="K64" s="62"/>
      <c r="L64" s="60"/>
    </row>
    <row r="65" spans="2:65" s="1" customFormat="1" ht="6.95" customHeight="1">
      <c r="B65" s="40"/>
      <c r="C65" s="62"/>
      <c r="D65" s="62"/>
      <c r="E65" s="62"/>
      <c r="F65" s="62"/>
      <c r="G65" s="62"/>
      <c r="H65" s="62"/>
      <c r="I65" s="162"/>
      <c r="J65" s="62"/>
      <c r="K65" s="62"/>
      <c r="L65" s="60"/>
    </row>
    <row r="66" spans="2:65" s="1" customFormat="1" ht="14.45" customHeight="1">
      <c r="B66" s="40"/>
      <c r="C66" s="64" t="s">
        <v>18</v>
      </c>
      <c r="D66" s="62"/>
      <c r="E66" s="62"/>
      <c r="F66" s="62"/>
      <c r="G66" s="62"/>
      <c r="H66" s="62"/>
      <c r="I66" s="162"/>
      <c r="J66" s="62"/>
      <c r="K66" s="62"/>
      <c r="L66" s="60"/>
    </row>
    <row r="67" spans="2:65" s="1" customFormat="1" ht="16.5" customHeight="1">
      <c r="B67" s="40"/>
      <c r="C67" s="62"/>
      <c r="D67" s="62"/>
      <c r="E67" s="368" t="str">
        <f>E7</f>
        <v>Výměna a zateplení střešního pláště bytového domu Letná 255 a 256, Mimoň</v>
      </c>
      <c r="F67" s="369"/>
      <c r="G67" s="369"/>
      <c r="H67" s="369"/>
      <c r="I67" s="162"/>
      <c r="J67" s="62"/>
      <c r="K67" s="62"/>
      <c r="L67" s="60"/>
    </row>
    <row r="68" spans="2:65" s="1" customFormat="1" ht="14.45" customHeight="1">
      <c r="B68" s="40"/>
      <c r="C68" s="64" t="s">
        <v>93</v>
      </c>
      <c r="D68" s="62"/>
      <c r="E68" s="62"/>
      <c r="F68" s="62"/>
      <c r="G68" s="62"/>
      <c r="H68" s="62"/>
      <c r="I68" s="162"/>
      <c r="J68" s="62"/>
      <c r="K68" s="62"/>
      <c r="L68" s="60"/>
    </row>
    <row r="69" spans="2:65" s="1" customFormat="1" ht="17.25" customHeight="1">
      <c r="B69" s="40"/>
      <c r="C69" s="62"/>
      <c r="D69" s="62"/>
      <c r="E69" s="335" t="str">
        <f>E9</f>
        <v>17_037_0200 - Ostatní náklady</v>
      </c>
      <c r="F69" s="370"/>
      <c r="G69" s="370"/>
      <c r="H69" s="370"/>
      <c r="I69" s="162"/>
      <c r="J69" s="62"/>
      <c r="K69" s="62"/>
      <c r="L69" s="60"/>
    </row>
    <row r="70" spans="2:65" s="1" customFormat="1" ht="6.95" customHeight="1">
      <c r="B70" s="40"/>
      <c r="C70" s="62"/>
      <c r="D70" s="62"/>
      <c r="E70" s="62"/>
      <c r="F70" s="62"/>
      <c r="G70" s="62"/>
      <c r="H70" s="62"/>
      <c r="I70" s="162"/>
      <c r="J70" s="62"/>
      <c r="K70" s="62"/>
      <c r="L70" s="60"/>
    </row>
    <row r="71" spans="2:65" s="1" customFormat="1" ht="18" customHeight="1">
      <c r="B71" s="40"/>
      <c r="C71" s="64" t="s">
        <v>25</v>
      </c>
      <c r="D71" s="62"/>
      <c r="E71" s="62"/>
      <c r="F71" s="163" t="str">
        <f>F12</f>
        <v>Letná 255 a 256, Mimoň</v>
      </c>
      <c r="G71" s="62"/>
      <c r="H71" s="62"/>
      <c r="I71" s="164" t="s">
        <v>27</v>
      </c>
      <c r="J71" s="72" t="str">
        <f>IF(J12="","",J12)</f>
        <v>1. 6. 2018</v>
      </c>
      <c r="K71" s="62"/>
      <c r="L71" s="60"/>
    </row>
    <row r="72" spans="2:65" s="1" customFormat="1" ht="6.95" customHeight="1">
      <c r="B72" s="40"/>
      <c r="C72" s="62"/>
      <c r="D72" s="62"/>
      <c r="E72" s="62"/>
      <c r="F72" s="62"/>
      <c r="G72" s="62"/>
      <c r="H72" s="62"/>
      <c r="I72" s="162"/>
      <c r="J72" s="62"/>
      <c r="K72" s="62"/>
      <c r="L72" s="60"/>
    </row>
    <row r="73" spans="2:65" s="1" customFormat="1" ht="15">
      <c r="B73" s="40"/>
      <c r="C73" s="64" t="s">
        <v>31</v>
      </c>
      <c r="D73" s="62"/>
      <c r="E73" s="62"/>
      <c r="F73" s="163" t="str">
        <f>E15</f>
        <v>Město Mimoň</v>
      </c>
      <c r="G73" s="62"/>
      <c r="H73" s="62"/>
      <c r="I73" s="164" t="s">
        <v>37</v>
      </c>
      <c r="J73" s="163" t="str">
        <f>E21</f>
        <v>Jiří Schneider</v>
      </c>
      <c r="K73" s="62"/>
      <c r="L73" s="60"/>
    </row>
    <row r="74" spans="2:65" s="1" customFormat="1" ht="14.45" customHeight="1">
      <c r="B74" s="40"/>
      <c r="C74" s="64" t="s">
        <v>35</v>
      </c>
      <c r="D74" s="62"/>
      <c r="E74" s="62"/>
      <c r="F74" s="163" t="str">
        <f>IF(E18="","",E18)</f>
        <v/>
      </c>
      <c r="G74" s="62"/>
      <c r="H74" s="62"/>
      <c r="I74" s="162"/>
      <c r="J74" s="62"/>
      <c r="K74" s="62"/>
      <c r="L74" s="60"/>
    </row>
    <row r="75" spans="2:65" s="1" customFormat="1" ht="10.35" customHeight="1">
      <c r="B75" s="40"/>
      <c r="C75" s="62"/>
      <c r="D75" s="62"/>
      <c r="E75" s="62"/>
      <c r="F75" s="62"/>
      <c r="G75" s="62"/>
      <c r="H75" s="62"/>
      <c r="I75" s="162"/>
      <c r="J75" s="62"/>
      <c r="K75" s="62"/>
      <c r="L75" s="60"/>
    </row>
    <row r="76" spans="2:65" s="9" customFormat="1" ht="29.25" customHeight="1">
      <c r="B76" s="165"/>
      <c r="C76" s="166" t="s">
        <v>113</v>
      </c>
      <c r="D76" s="167" t="s">
        <v>60</v>
      </c>
      <c r="E76" s="167" t="s">
        <v>56</v>
      </c>
      <c r="F76" s="167" t="s">
        <v>114</v>
      </c>
      <c r="G76" s="167" t="s">
        <v>115</v>
      </c>
      <c r="H76" s="167" t="s">
        <v>116</v>
      </c>
      <c r="I76" s="168" t="s">
        <v>117</v>
      </c>
      <c r="J76" s="167" t="s">
        <v>97</v>
      </c>
      <c r="K76" s="169" t="s">
        <v>118</v>
      </c>
      <c r="L76" s="170"/>
      <c r="M76" s="80" t="s">
        <v>119</v>
      </c>
      <c r="N76" s="81" t="s">
        <v>45</v>
      </c>
      <c r="O76" s="81" t="s">
        <v>120</v>
      </c>
      <c r="P76" s="81" t="s">
        <v>121</v>
      </c>
      <c r="Q76" s="81" t="s">
        <v>122</v>
      </c>
      <c r="R76" s="81" t="s">
        <v>123</v>
      </c>
      <c r="S76" s="81" t="s">
        <v>124</v>
      </c>
      <c r="T76" s="82" t="s">
        <v>125</v>
      </c>
    </row>
    <row r="77" spans="2:65" s="1" customFormat="1" ht="29.25" customHeight="1">
      <c r="B77" s="40"/>
      <c r="C77" s="86" t="s">
        <v>98</v>
      </c>
      <c r="D77" s="62"/>
      <c r="E77" s="62"/>
      <c r="F77" s="62"/>
      <c r="G77" s="62"/>
      <c r="H77" s="62"/>
      <c r="I77" s="162"/>
      <c r="J77" s="171">
        <f>BK77</f>
        <v>0</v>
      </c>
      <c r="K77" s="62"/>
      <c r="L77" s="60"/>
      <c r="M77" s="83"/>
      <c r="N77" s="84"/>
      <c r="O77" s="84"/>
      <c r="P77" s="172">
        <f>P78</f>
        <v>0</v>
      </c>
      <c r="Q77" s="84"/>
      <c r="R77" s="172">
        <f>R78</f>
        <v>0</v>
      </c>
      <c r="S77" s="84"/>
      <c r="T77" s="173">
        <f>T78</f>
        <v>0</v>
      </c>
      <c r="AT77" s="23" t="s">
        <v>74</v>
      </c>
      <c r="AU77" s="23" t="s">
        <v>99</v>
      </c>
      <c r="BK77" s="174">
        <f>BK78</f>
        <v>0</v>
      </c>
    </row>
    <row r="78" spans="2:65" s="10" customFormat="1" ht="37.35" customHeight="1">
      <c r="B78" s="175"/>
      <c r="C78" s="176"/>
      <c r="D78" s="177" t="s">
        <v>74</v>
      </c>
      <c r="E78" s="178" t="s">
        <v>505</v>
      </c>
      <c r="F78" s="178" t="s">
        <v>506</v>
      </c>
      <c r="G78" s="176"/>
      <c r="H78" s="176"/>
      <c r="I78" s="179"/>
      <c r="J78" s="180">
        <f>BK78</f>
        <v>0</v>
      </c>
      <c r="K78" s="176"/>
      <c r="L78" s="181"/>
      <c r="M78" s="182"/>
      <c r="N78" s="183"/>
      <c r="O78" s="183"/>
      <c r="P78" s="184">
        <f>SUM(P79:P80)</f>
        <v>0</v>
      </c>
      <c r="Q78" s="183"/>
      <c r="R78" s="184">
        <f>SUM(R79:R80)</f>
        <v>0</v>
      </c>
      <c r="S78" s="183"/>
      <c r="T78" s="185">
        <f>SUM(T79:T80)</f>
        <v>0</v>
      </c>
      <c r="AR78" s="186" t="s">
        <v>24</v>
      </c>
      <c r="AT78" s="187" t="s">
        <v>74</v>
      </c>
      <c r="AU78" s="187" t="s">
        <v>75</v>
      </c>
      <c r="AY78" s="186" t="s">
        <v>128</v>
      </c>
      <c r="BK78" s="188">
        <f>SUM(BK79:BK80)</f>
        <v>0</v>
      </c>
    </row>
    <row r="79" spans="2:65" s="1" customFormat="1" ht="16.5" customHeight="1">
      <c r="B79" s="40"/>
      <c r="C79" s="191" t="s">
        <v>24</v>
      </c>
      <c r="D79" s="191" t="s">
        <v>131</v>
      </c>
      <c r="E79" s="192" t="s">
        <v>515</v>
      </c>
      <c r="F79" s="193" t="s">
        <v>516</v>
      </c>
      <c r="G79" s="194" t="s">
        <v>231</v>
      </c>
      <c r="H79" s="195">
        <v>1</v>
      </c>
      <c r="I79" s="196"/>
      <c r="J79" s="197">
        <f>ROUND(I79*H79,2)</f>
        <v>0</v>
      </c>
      <c r="K79" s="193" t="s">
        <v>135</v>
      </c>
      <c r="L79" s="60"/>
      <c r="M79" s="198" t="s">
        <v>22</v>
      </c>
      <c r="N79" s="199" t="s">
        <v>47</v>
      </c>
      <c r="O79" s="41"/>
      <c r="P79" s="200">
        <f>O79*H79</f>
        <v>0</v>
      </c>
      <c r="Q79" s="200">
        <v>0</v>
      </c>
      <c r="R79" s="200">
        <f>Q79*H79</f>
        <v>0</v>
      </c>
      <c r="S79" s="200">
        <v>0</v>
      </c>
      <c r="T79" s="201">
        <f>S79*H79</f>
        <v>0</v>
      </c>
      <c r="AR79" s="23" t="s">
        <v>511</v>
      </c>
      <c r="AT79" s="23" t="s">
        <v>131</v>
      </c>
      <c r="AU79" s="23" t="s">
        <v>24</v>
      </c>
      <c r="AY79" s="23" t="s">
        <v>128</v>
      </c>
      <c r="BE79" s="202">
        <f>IF(N79="základní",J79,0)</f>
        <v>0</v>
      </c>
      <c r="BF79" s="202">
        <f>IF(N79="snížená",J79,0)</f>
        <v>0</v>
      </c>
      <c r="BG79" s="202">
        <f>IF(N79="zákl. přenesená",J79,0)</f>
        <v>0</v>
      </c>
      <c r="BH79" s="202">
        <f>IF(N79="sníž. přenesená",J79,0)</f>
        <v>0</v>
      </c>
      <c r="BI79" s="202">
        <f>IF(N79="nulová",J79,0)</f>
        <v>0</v>
      </c>
      <c r="BJ79" s="23" t="s">
        <v>137</v>
      </c>
      <c r="BK79" s="202">
        <f>ROUND(I79*H79,2)</f>
        <v>0</v>
      </c>
      <c r="BL79" s="23" t="s">
        <v>511</v>
      </c>
      <c r="BM79" s="23" t="s">
        <v>517</v>
      </c>
    </row>
    <row r="80" spans="2:65" s="1" customFormat="1" ht="16.5" customHeight="1">
      <c r="B80" s="40"/>
      <c r="C80" s="191" t="s">
        <v>137</v>
      </c>
      <c r="D80" s="191" t="s">
        <v>131</v>
      </c>
      <c r="E80" s="192" t="s">
        <v>518</v>
      </c>
      <c r="F80" s="193" t="s">
        <v>516</v>
      </c>
      <c r="G80" s="194" t="s">
        <v>231</v>
      </c>
      <c r="H80" s="195">
        <v>1</v>
      </c>
      <c r="I80" s="196"/>
      <c r="J80" s="197">
        <f>ROUND(I80*H80,2)</f>
        <v>0</v>
      </c>
      <c r="K80" s="193" t="s">
        <v>135</v>
      </c>
      <c r="L80" s="60"/>
      <c r="M80" s="198" t="s">
        <v>22</v>
      </c>
      <c r="N80" s="247" t="s">
        <v>47</v>
      </c>
      <c r="O80" s="248"/>
      <c r="P80" s="249">
        <f>O80*H80</f>
        <v>0</v>
      </c>
      <c r="Q80" s="249">
        <v>0</v>
      </c>
      <c r="R80" s="249">
        <f>Q80*H80</f>
        <v>0</v>
      </c>
      <c r="S80" s="249">
        <v>0</v>
      </c>
      <c r="T80" s="250">
        <f>S80*H80</f>
        <v>0</v>
      </c>
      <c r="AR80" s="23" t="s">
        <v>511</v>
      </c>
      <c r="AT80" s="23" t="s">
        <v>131</v>
      </c>
      <c r="AU80" s="23" t="s">
        <v>24</v>
      </c>
      <c r="AY80" s="23" t="s">
        <v>128</v>
      </c>
      <c r="BE80" s="202">
        <f>IF(N80="základní",J80,0)</f>
        <v>0</v>
      </c>
      <c r="BF80" s="202">
        <f>IF(N80="snížená",J80,0)</f>
        <v>0</v>
      </c>
      <c r="BG80" s="202">
        <f>IF(N80="zákl. přenesená",J80,0)</f>
        <v>0</v>
      </c>
      <c r="BH80" s="202">
        <f>IF(N80="sníž. přenesená",J80,0)</f>
        <v>0</v>
      </c>
      <c r="BI80" s="202">
        <f>IF(N80="nulová",J80,0)</f>
        <v>0</v>
      </c>
      <c r="BJ80" s="23" t="s">
        <v>137</v>
      </c>
      <c r="BK80" s="202">
        <f>ROUND(I80*H80,2)</f>
        <v>0</v>
      </c>
      <c r="BL80" s="23" t="s">
        <v>511</v>
      </c>
      <c r="BM80" s="23" t="s">
        <v>519</v>
      </c>
    </row>
    <row r="81" spans="2:12" s="1" customFormat="1" ht="6.95" customHeight="1">
      <c r="B81" s="55"/>
      <c r="C81" s="56"/>
      <c r="D81" s="56"/>
      <c r="E81" s="56"/>
      <c r="F81" s="56"/>
      <c r="G81" s="56"/>
      <c r="H81" s="56"/>
      <c r="I81" s="138"/>
      <c r="J81" s="56"/>
      <c r="K81" s="56"/>
      <c r="L81" s="60"/>
    </row>
  </sheetData>
  <sheetProtection algorithmName="SHA-512" hashValue="V7S8xXWRDvDPwaW825bMj1H19aiO8b4Zyf8PXRem4IFoMe0H0D0QVi2+rJ+Gu3EAhBNK/qocx+SeEMEgHKvxpw==" saltValue="sxGn5MBuZk3na75aVWdixYg/V2YKtG0pvpIZD8pvdJsQ0fvWD2J7aadWGHFQo3PeVQ3cFxzUuzlU8FaMjqt0gw==" spinCount="100000" sheet="1" objects="1" scenarios="1" formatColumns="0" formatRows="0" autoFilter="0"/>
  <autoFilter ref="C76:K80" xr:uid="{00000000-0009-0000-0000-000002000000}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 xr:uid="{00000000-0004-0000-0200-000000000000}"/>
    <hyperlink ref="G1:H1" location="C54" display="2) Rekapitulace" xr:uid="{00000000-0004-0000-0200-000001000000}"/>
    <hyperlink ref="J1" location="C76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51" customWidth="1"/>
    <col min="2" max="2" width="1.6640625" style="251" customWidth="1"/>
    <col min="3" max="4" width="5" style="251" customWidth="1"/>
    <col min="5" max="5" width="11.6640625" style="251" customWidth="1"/>
    <col min="6" max="6" width="9.1640625" style="251" customWidth="1"/>
    <col min="7" max="7" width="5" style="251" customWidth="1"/>
    <col min="8" max="8" width="77.83203125" style="251" customWidth="1"/>
    <col min="9" max="10" width="20" style="251" customWidth="1"/>
    <col min="11" max="11" width="1.6640625" style="251" customWidth="1"/>
  </cols>
  <sheetData>
    <row r="1" spans="2:11" ht="37.5" customHeight="1"/>
    <row r="2" spans="2:11" ht="7.5" customHeight="1">
      <c r="B2" s="252"/>
      <c r="C2" s="253"/>
      <c r="D2" s="253"/>
      <c r="E2" s="253"/>
      <c r="F2" s="253"/>
      <c r="G2" s="253"/>
      <c r="H2" s="253"/>
      <c r="I2" s="253"/>
      <c r="J2" s="253"/>
      <c r="K2" s="254"/>
    </row>
    <row r="3" spans="2:11" s="14" customFormat="1" ht="45" customHeight="1">
      <c r="B3" s="255"/>
      <c r="C3" s="377" t="s">
        <v>520</v>
      </c>
      <c r="D3" s="377"/>
      <c r="E3" s="377"/>
      <c r="F3" s="377"/>
      <c r="G3" s="377"/>
      <c r="H3" s="377"/>
      <c r="I3" s="377"/>
      <c r="J3" s="377"/>
      <c r="K3" s="256"/>
    </row>
    <row r="4" spans="2:11" ht="25.5" customHeight="1">
      <c r="B4" s="257"/>
      <c r="C4" s="378" t="s">
        <v>521</v>
      </c>
      <c r="D4" s="378"/>
      <c r="E4" s="378"/>
      <c r="F4" s="378"/>
      <c r="G4" s="378"/>
      <c r="H4" s="378"/>
      <c r="I4" s="378"/>
      <c r="J4" s="378"/>
      <c r="K4" s="258"/>
    </row>
    <row r="5" spans="2:11" ht="5.25" customHeight="1">
      <c r="B5" s="257"/>
      <c r="C5" s="259"/>
      <c r="D5" s="259"/>
      <c r="E5" s="259"/>
      <c r="F5" s="259"/>
      <c r="G5" s="259"/>
      <c r="H5" s="259"/>
      <c r="I5" s="259"/>
      <c r="J5" s="259"/>
      <c r="K5" s="258"/>
    </row>
    <row r="6" spans="2:11" ht="15" customHeight="1">
      <c r="B6" s="257"/>
      <c r="C6" s="376" t="s">
        <v>522</v>
      </c>
      <c r="D6" s="376"/>
      <c r="E6" s="376"/>
      <c r="F6" s="376"/>
      <c r="G6" s="376"/>
      <c r="H6" s="376"/>
      <c r="I6" s="376"/>
      <c r="J6" s="376"/>
      <c r="K6" s="258"/>
    </row>
    <row r="7" spans="2:11" ht="15" customHeight="1">
      <c r="B7" s="261"/>
      <c r="C7" s="376" t="s">
        <v>523</v>
      </c>
      <c r="D7" s="376"/>
      <c r="E7" s="376"/>
      <c r="F7" s="376"/>
      <c r="G7" s="376"/>
      <c r="H7" s="376"/>
      <c r="I7" s="376"/>
      <c r="J7" s="376"/>
      <c r="K7" s="258"/>
    </row>
    <row r="8" spans="2:11" ht="12.75" customHeight="1">
      <c r="B8" s="261"/>
      <c r="C8" s="260"/>
      <c r="D8" s="260"/>
      <c r="E8" s="260"/>
      <c r="F8" s="260"/>
      <c r="G8" s="260"/>
      <c r="H8" s="260"/>
      <c r="I8" s="260"/>
      <c r="J8" s="260"/>
      <c r="K8" s="258"/>
    </row>
    <row r="9" spans="2:11" ht="15" customHeight="1">
      <c r="B9" s="261"/>
      <c r="C9" s="376" t="s">
        <v>524</v>
      </c>
      <c r="D9" s="376"/>
      <c r="E9" s="376"/>
      <c r="F9" s="376"/>
      <c r="G9" s="376"/>
      <c r="H9" s="376"/>
      <c r="I9" s="376"/>
      <c r="J9" s="376"/>
      <c r="K9" s="258"/>
    </row>
    <row r="10" spans="2:11" ht="15" customHeight="1">
      <c r="B10" s="261"/>
      <c r="C10" s="260"/>
      <c r="D10" s="376" t="s">
        <v>525</v>
      </c>
      <c r="E10" s="376"/>
      <c r="F10" s="376"/>
      <c r="G10" s="376"/>
      <c r="H10" s="376"/>
      <c r="I10" s="376"/>
      <c r="J10" s="376"/>
      <c r="K10" s="258"/>
    </row>
    <row r="11" spans="2:11" ht="15" customHeight="1">
      <c r="B11" s="261"/>
      <c r="C11" s="262"/>
      <c r="D11" s="376" t="s">
        <v>526</v>
      </c>
      <c r="E11" s="376"/>
      <c r="F11" s="376"/>
      <c r="G11" s="376"/>
      <c r="H11" s="376"/>
      <c r="I11" s="376"/>
      <c r="J11" s="376"/>
      <c r="K11" s="258"/>
    </row>
    <row r="12" spans="2:11" ht="12.75" customHeight="1">
      <c r="B12" s="261"/>
      <c r="C12" s="262"/>
      <c r="D12" s="262"/>
      <c r="E12" s="262"/>
      <c r="F12" s="262"/>
      <c r="G12" s="262"/>
      <c r="H12" s="262"/>
      <c r="I12" s="262"/>
      <c r="J12" s="262"/>
      <c r="K12" s="258"/>
    </row>
    <row r="13" spans="2:11" ht="15" customHeight="1">
      <c r="B13" s="261"/>
      <c r="C13" s="262"/>
      <c r="D13" s="376" t="s">
        <v>527</v>
      </c>
      <c r="E13" s="376"/>
      <c r="F13" s="376"/>
      <c r="G13" s="376"/>
      <c r="H13" s="376"/>
      <c r="I13" s="376"/>
      <c r="J13" s="376"/>
      <c r="K13" s="258"/>
    </row>
    <row r="14" spans="2:11" ht="15" customHeight="1">
      <c r="B14" s="261"/>
      <c r="C14" s="262"/>
      <c r="D14" s="376" t="s">
        <v>528</v>
      </c>
      <c r="E14" s="376"/>
      <c r="F14" s="376"/>
      <c r="G14" s="376"/>
      <c r="H14" s="376"/>
      <c r="I14" s="376"/>
      <c r="J14" s="376"/>
      <c r="K14" s="258"/>
    </row>
    <row r="15" spans="2:11" ht="15" customHeight="1">
      <c r="B15" s="261"/>
      <c r="C15" s="262"/>
      <c r="D15" s="376" t="s">
        <v>529</v>
      </c>
      <c r="E15" s="376"/>
      <c r="F15" s="376"/>
      <c r="G15" s="376"/>
      <c r="H15" s="376"/>
      <c r="I15" s="376"/>
      <c r="J15" s="376"/>
      <c r="K15" s="258"/>
    </row>
    <row r="16" spans="2:11" ht="15" customHeight="1">
      <c r="B16" s="261"/>
      <c r="C16" s="262"/>
      <c r="D16" s="262"/>
      <c r="E16" s="263" t="s">
        <v>82</v>
      </c>
      <c r="F16" s="376" t="s">
        <v>530</v>
      </c>
      <c r="G16" s="376"/>
      <c r="H16" s="376"/>
      <c r="I16" s="376"/>
      <c r="J16" s="376"/>
      <c r="K16" s="258"/>
    </row>
    <row r="17" spans="2:11" ht="15" customHeight="1">
      <c r="B17" s="261"/>
      <c r="C17" s="262"/>
      <c r="D17" s="262"/>
      <c r="E17" s="263" t="s">
        <v>531</v>
      </c>
      <c r="F17" s="376" t="s">
        <v>532</v>
      </c>
      <c r="G17" s="376"/>
      <c r="H17" s="376"/>
      <c r="I17" s="376"/>
      <c r="J17" s="376"/>
      <c r="K17" s="258"/>
    </row>
    <row r="18" spans="2:11" ht="15" customHeight="1">
      <c r="B18" s="261"/>
      <c r="C18" s="262"/>
      <c r="D18" s="262"/>
      <c r="E18" s="263" t="s">
        <v>533</v>
      </c>
      <c r="F18" s="376" t="s">
        <v>534</v>
      </c>
      <c r="G18" s="376"/>
      <c r="H18" s="376"/>
      <c r="I18" s="376"/>
      <c r="J18" s="376"/>
      <c r="K18" s="258"/>
    </row>
    <row r="19" spans="2:11" ht="15" customHeight="1">
      <c r="B19" s="261"/>
      <c r="C19" s="262"/>
      <c r="D19" s="262"/>
      <c r="E19" s="263" t="s">
        <v>535</v>
      </c>
      <c r="F19" s="376" t="s">
        <v>536</v>
      </c>
      <c r="G19" s="376"/>
      <c r="H19" s="376"/>
      <c r="I19" s="376"/>
      <c r="J19" s="376"/>
      <c r="K19" s="258"/>
    </row>
    <row r="20" spans="2:11" ht="15" customHeight="1">
      <c r="B20" s="261"/>
      <c r="C20" s="262"/>
      <c r="D20" s="262"/>
      <c r="E20" s="263" t="s">
        <v>505</v>
      </c>
      <c r="F20" s="376" t="s">
        <v>506</v>
      </c>
      <c r="G20" s="376"/>
      <c r="H20" s="376"/>
      <c r="I20" s="376"/>
      <c r="J20" s="376"/>
      <c r="K20" s="258"/>
    </row>
    <row r="21" spans="2:11" ht="15" customHeight="1">
      <c r="B21" s="261"/>
      <c r="C21" s="262"/>
      <c r="D21" s="262"/>
      <c r="E21" s="263" t="s">
        <v>537</v>
      </c>
      <c r="F21" s="376" t="s">
        <v>538</v>
      </c>
      <c r="G21" s="376"/>
      <c r="H21" s="376"/>
      <c r="I21" s="376"/>
      <c r="J21" s="376"/>
      <c r="K21" s="258"/>
    </row>
    <row r="22" spans="2:11" ht="12.75" customHeight="1">
      <c r="B22" s="261"/>
      <c r="C22" s="262"/>
      <c r="D22" s="262"/>
      <c r="E22" s="262"/>
      <c r="F22" s="262"/>
      <c r="G22" s="262"/>
      <c r="H22" s="262"/>
      <c r="I22" s="262"/>
      <c r="J22" s="262"/>
      <c r="K22" s="258"/>
    </row>
    <row r="23" spans="2:11" ht="15" customHeight="1">
      <c r="B23" s="261"/>
      <c r="C23" s="376" t="s">
        <v>539</v>
      </c>
      <c r="D23" s="376"/>
      <c r="E23" s="376"/>
      <c r="F23" s="376"/>
      <c r="G23" s="376"/>
      <c r="H23" s="376"/>
      <c r="I23" s="376"/>
      <c r="J23" s="376"/>
      <c r="K23" s="258"/>
    </row>
    <row r="24" spans="2:11" ht="15" customHeight="1">
      <c r="B24" s="261"/>
      <c r="C24" s="376" t="s">
        <v>540</v>
      </c>
      <c r="D24" s="376"/>
      <c r="E24" s="376"/>
      <c r="F24" s="376"/>
      <c r="G24" s="376"/>
      <c r="H24" s="376"/>
      <c r="I24" s="376"/>
      <c r="J24" s="376"/>
      <c r="K24" s="258"/>
    </row>
    <row r="25" spans="2:11" ht="15" customHeight="1">
      <c r="B25" s="261"/>
      <c r="C25" s="260"/>
      <c r="D25" s="376" t="s">
        <v>541</v>
      </c>
      <c r="E25" s="376"/>
      <c r="F25" s="376"/>
      <c r="G25" s="376"/>
      <c r="H25" s="376"/>
      <c r="I25" s="376"/>
      <c r="J25" s="376"/>
      <c r="K25" s="258"/>
    </row>
    <row r="26" spans="2:11" ht="15" customHeight="1">
      <c r="B26" s="261"/>
      <c r="C26" s="262"/>
      <c r="D26" s="376" t="s">
        <v>542</v>
      </c>
      <c r="E26" s="376"/>
      <c r="F26" s="376"/>
      <c r="G26" s="376"/>
      <c r="H26" s="376"/>
      <c r="I26" s="376"/>
      <c r="J26" s="376"/>
      <c r="K26" s="258"/>
    </row>
    <row r="27" spans="2:11" ht="12.75" customHeight="1">
      <c r="B27" s="261"/>
      <c r="C27" s="262"/>
      <c r="D27" s="262"/>
      <c r="E27" s="262"/>
      <c r="F27" s="262"/>
      <c r="G27" s="262"/>
      <c r="H27" s="262"/>
      <c r="I27" s="262"/>
      <c r="J27" s="262"/>
      <c r="K27" s="258"/>
    </row>
    <row r="28" spans="2:11" ht="15" customHeight="1">
      <c r="B28" s="261"/>
      <c r="C28" s="262"/>
      <c r="D28" s="376" t="s">
        <v>543</v>
      </c>
      <c r="E28" s="376"/>
      <c r="F28" s="376"/>
      <c r="G28" s="376"/>
      <c r="H28" s="376"/>
      <c r="I28" s="376"/>
      <c r="J28" s="376"/>
      <c r="K28" s="258"/>
    </row>
    <row r="29" spans="2:11" ht="15" customHeight="1">
      <c r="B29" s="261"/>
      <c r="C29" s="262"/>
      <c r="D29" s="376" t="s">
        <v>544</v>
      </c>
      <c r="E29" s="376"/>
      <c r="F29" s="376"/>
      <c r="G29" s="376"/>
      <c r="H29" s="376"/>
      <c r="I29" s="376"/>
      <c r="J29" s="376"/>
      <c r="K29" s="258"/>
    </row>
    <row r="30" spans="2:11" ht="12.75" customHeight="1">
      <c r="B30" s="261"/>
      <c r="C30" s="262"/>
      <c r="D30" s="262"/>
      <c r="E30" s="262"/>
      <c r="F30" s="262"/>
      <c r="G30" s="262"/>
      <c r="H30" s="262"/>
      <c r="I30" s="262"/>
      <c r="J30" s="262"/>
      <c r="K30" s="258"/>
    </row>
    <row r="31" spans="2:11" ht="15" customHeight="1">
      <c r="B31" s="261"/>
      <c r="C31" s="262"/>
      <c r="D31" s="376" t="s">
        <v>545</v>
      </c>
      <c r="E31" s="376"/>
      <c r="F31" s="376"/>
      <c r="G31" s="376"/>
      <c r="H31" s="376"/>
      <c r="I31" s="376"/>
      <c r="J31" s="376"/>
      <c r="K31" s="258"/>
    </row>
    <row r="32" spans="2:11" ht="15" customHeight="1">
      <c r="B32" s="261"/>
      <c r="C32" s="262"/>
      <c r="D32" s="376" t="s">
        <v>546</v>
      </c>
      <c r="E32" s="376"/>
      <c r="F32" s="376"/>
      <c r="G32" s="376"/>
      <c r="H32" s="376"/>
      <c r="I32" s="376"/>
      <c r="J32" s="376"/>
      <c r="K32" s="258"/>
    </row>
    <row r="33" spans="2:11" ht="15" customHeight="1">
      <c r="B33" s="261"/>
      <c r="C33" s="262"/>
      <c r="D33" s="376" t="s">
        <v>547</v>
      </c>
      <c r="E33" s="376"/>
      <c r="F33" s="376"/>
      <c r="G33" s="376"/>
      <c r="H33" s="376"/>
      <c r="I33" s="376"/>
      <c r="J33" s="376"/>
      <c r="K33" s="258"/>
    </row>
    <row r="34" spans="2:11" ht="15" customHeight="1">
      <c r="B34" s="261"/>
      <c r="C34" s="262"/>
      <c r="D34" s="260"/>
      <c r="E34" s="264" t="s">
        <v>113</v>
      </c>
      <c r="F34" s="260"/>
      <c r="G34" s="376" t="s">
        <v>548</v>
      </c>
      <c r="H34" s="376"/>
      <c r="I34" s="376"/>
      <c r="J34" s="376"/>
      <c r="K34" s="258"/>
    </row>
    <row r="35" spans="2:11" ht="30.75" customHeight="1">
      <c r="B35" s="261"/>
      <c r="C35" s="262"/>
      <c r="D35" s="260"/>
      <c r="E35" s="264" t="s">
        <v>549</v>
      </c>
      <c r="F35" s="260"/>
      <c r="G35" s="376" t="s">
        <v>550</v>
      </c>
      <c r="H35" s="376"/>
      <c r="I35" s="376"/>
      <c r="J35" s="376"/>
      <c r="K35" s="258"/>
    </row>
    <row r="36" spans="2:11" ht="15" customHeight="1">
      <c r="B36" s="261"/>
      <c r="C36" s="262"/>
      <c r="D36" s="260"/>
      <c r="E36" s="264" t="s">
        <v>56</v>
      </c>
      <c r="F36" s="260"/>
      <c r="G36" s="376" t="s">
        <v>551</v>
      </c>
      <c r="H36" s="376"/>
      <c r="I36" s="376"/>
      <c r="J36" s="376"/>
      <c r="K36" s="258"/>
    </row>
    <row r="37" spans="2:11" ht="15" customHeight="1">
      <c r="B37" s="261"/>
      <c r="C37" s="262"/>
      <c r="D37" s="260"/>
      <c r="E37" s="264" t="s">
        <v>114</v>
      </c>
      <c r="F37" s="260"/>
      <c r="G37" s="376" t="s">
        <v>552</v>
      </c>
      <c r="H37" s="376"/>
      <c r="I37" s="376"/>
      <c r="J37" s="376"/>
      <c r="K37" s="258"/>
    </row>
    <row r="38" spans="2:11" ht="15" customHeight="1">
      <c r="B38" s="261"/>
      <c r="C38" s="262"/>
      <c r="D38" s="260"/>
      <c r="E38" s="264" t="s">
        <v>115</v>
      </c>
      <c r="F38" s="260"/>
      <c r="G38" s="376" t="s">
        <v>553</v>
      </c>
      <c r="H38" s="376"/>
      <c r="I38" s="376"/>
      <c r="J38" s="376"/>
      <c r="K38" s="258"/>
    </row>
    <row r="39" spans="2:11" ht="15" customHeight="1">
      <c r="B39" s="261"/>
      <c r="C39" s="262"/>
      <c r="D39" s="260"/>
      <c r="E39" s="264" t="s">
        <v>116</v>
      </c>
      <c r="F39" s="260"/>
      <c r="G39" s="376" t="s">
        <v>554</v>
      </c>
      <c r="H39" s="376"/>
      <c r="I39" s="376"/>
      <c r="J39" s="376"/>
      <c r="K39" s="258"/>
    </row>
    <row r="40" spans="2:11" ht="15" customHeight="1">
      <c r="B40" s="261"/>
      <c r="C40" s="262"/>
      <c r="D40" s="260"/>
      <c r="E40" s="264" t="s">
        <v>555</v>
      </c>
      <c r="F40" s="260"/>
      <c r="G40" s="376" t="s">
        <v>556</v>
      </c>
      <c r="H40" s="376"/>
      <c r="I40" s="376"/>
      <c r="J40" s="376"/>
      <c r="K40" s="258"/>
    </row>
    <row r="41" spans="2:11" ht="15" customHeight="1">
      <c r="B41" s="261"/>
      <c r="C41" s="262"/>
      <c r="D41" s="260"/>
      <c r="E41" s="264"/>
      <c r="F41" s="260"/>
      <c r="G41" s="376" t="s">
        <v>557</v>
      </c>
      <c r="H41" s="376"/>
      <c r="I41" s="376"/>
      <c r="J41" s="376"/>
      <c r="K41" s="258"/>
    </row>
    <row r="42" spans="2:11" ht="15" customHeight="1">
      <c r="B42" s="261"/>
      <c r="C42" s="262"/>
      <c r="D42" s="260"/>
      <c r="E42" s="264" t="s">
        <v>558</v>
      </c>
      <c r="F42" s="260"/>
      <c r="G42" s="376" t="s">
        <v>559</v>
      </c>
      <c r="H42" s="376"/>
      <c r="I42" s="376"/>
      <c r="J42" s="376"/>
      <c r="K42" s="258"/>
    </row>
    <row r="43" spans="2:11" ht="15" customHeight="1">
      <c r="B43" s="261"/>
      <c r="C43" s="262"/>
      <c r="D43" s="260"/>
      <c r="E43" s="264" t="s">
        <v>118</v>
      </c>
      <c r="F43" s="260"/>
      <c r="G43" s="376" t="s">
        <v>560</v>
      </c>
      <c r="H43" s="376"/>
      <c r="I43" s="376"/>
      <c r="J43" s="376"/>
      <c r="K43" s="258"/>
    </row>
    <row r="44" spans="2:11" ht="12.75" customHeight="1">
      <c r="B44" s="261"/>
      <c r="C44" s="262"/>
      <c r="D44" s="260"/>
      <c r="E44" s="260"/>
      <c r="F44" s="260"/>
      <c r="G44" s="260"/>
      <c r="H44" s="260"/>
      <c r="I44" s="260"/>
      <c r="J44" s="260"/>
      <c r="K44" s="258"/>
    </row>
    <row r="45" spans="2:11" ht="15" customHeight="1">
      <c r="B45" s="261"/>
      <c r="C45" s="262"/>
      <c r="D45" s="376" t="s">
        <v>561</v>
      </c>
      <c r="E45" s="376"/>
      <c r="F45" s="376"/>
      <c r="G45" s="376"/>
      <c r="H45" s="376"/>
      <c r="I45" s="376"/>
      <c r="J45" s="376"/>
      <c r="K45" s="258"/>
    </row>
    <row r="46" spans="2:11" ht="15" customHeight="1">
      <c r="B46" s="261"/>
      <c r="C46" s="262"/>
      <c r="D46" s="262"/>
      <c r="E46" s="376" t="s">
        <v>562</v>
      </c>
      <c r="F46" s="376"/>
      <c r="G46" s="376"/>
      <c r="H46" s="376"/>
      <c r="I46" s="376"/>
      <c r="J46" s="376"/>
      <c r="K46" s="258"/>
    </row>
    <row r="47" spans="2:11" ht="15" customHeight="1">
      <c r="B47" s="261"/>
      <c r="C47" s="262"/>
      <c r="D47" s="262"/>
      <c r="E47" s="376" t="s">
        <v>563</v>
      </c>
      <c r="F47" s="376"/>
      <c r="G47" s="376"/>
      <c r="H47" s="376"/>
      <c r="I47" s="376"/>
      <c r="J47" s="376"/>
      <c r="K47" s="258"/>
    </row>
    <row r="48" spans="2:11" ht="15" customHeight="1">
      <c r="B48" s="261"/>
      <c r="C48" s="262"/>
      <c r="D48" s="262"/>
      <c r="E48" s="376" t="s">
        <v>564</v>
      </c>
      <c r="F48" s="376"/>
      <c r="G48" s="376"/>
      <c r="H48" s="376"/>
      <c r="I48" s="376"/>
      <c r="J48" s="376"/>
      <c r="K48" s="258"/>
    </row>
    <row r="49" spans="2:11" ht="15" customHeight="1">
      <c r="B49" s="261"/>
      <c r="C49" s="262"/>
      <c r="D49" s="376" t="s">
        <v>565</v>
      </c>
      <c r="E49" s="376"/>
      <c r="F49" s="376"/>
      <c r="G49" s="376"/>
      <c r="H49" s="376"/>
      <c r="I49" s="376"/>
      <c r="J49" s="376"/>
      <c r="K49" s="258"/>
    </row>
    <row r="50" spans="2:11" ht="25.5" customHeight="1">
      <c r="B50" s="257"/>
      <c r="C50" s="378" t="s">
        <v>566</v>
      </c>
      <c r="D50" s="378"/>
      <c r="E50" s="378"/>
      <c r="F50" s="378"/>
      <c r="G50" s="378"/>
      <c r="H50" s="378"/>
      <c r="I50" s="378"/>
      <c r="J50" s="378"/>
      <c r="K50" s="258"/>
    </row>
    <row r="51" spans="2:11" ht="5.25" customHeight="1">
      <c r="B51" s="257"/>
      <c r="C51" s="259"/>
      <c r="D51" s="259"/>
      <c r="E51" s="259"/>
      <c r="F51" s="259"/>
      <c r="G51" s="259"/>
      <c r="H51" s="259"/>
      <c r="I51" s="259"/>
      <c r="J51" s="259"/>
      <c r="K51" s="258"/>
    </row>
    <row r="52" spans="2:11" ht="15" customHeight="1">
      <c r="B52" s="257"/>
      <c r="C52" s="376" t="s">
        <v>567</v>
      </c>
      <c r="D52" s="376"/>
      <c r="E52" s="376"/>
      <c r="F52" s="376"/>
      <c r="G52" s="376"/>
      <c r="H52" s="376"/>
      <c r="I52" s="376"/>
      <c r="J52" s="376"/>
      <c r="K52" s="258"/>
    </row>
    <row r="53" spans="2:11" ht="15" customHeight="1">
      <c r="B53" s="257"/>
      <c r="C53" s="376" t="s">
        <v>568</v>
      </c>
      <c r="D53" s="376"/>
      <c r="E53" s="376"/>
      <c r="F53" s="376"/>
      <c r="G53" s="376"/>
      <c r="H53" s="376"/>
      <c r="I53" s="376"/>
      <c r="J53" s="376"/>
      <c r="K53" s="258"/>
    </row>
    <row r="54" spans="2:11" ht="12.75" customHeight="1">
      <c r="B54" s="257"/>
      <c r="C54" s="260"/>
      <c r="D54" s="260"/>
      <c r="E54" s="260"/>
      <c r="F54" s="260"/>
      <c r="G54" s="260"/>
      <c r="H54" s="260"/>
      <c r="I54" s="260"/>
      <c r="J54" s="260"/>
      <c r="K54" s="258"/>
    </row>
    <row r="55" spans="2:11" ht="15" customHeight="1">
      <c r="B55" s="257"/>
      <c r="C55" s="376" t="s">
        <v>569</v>
      </c>
      <c r="D55" s="376"/>
      <c r="E55" s="376"/>
      <c r="F55" s="376"/>
      <c r="G55" s="376"/>
      <c r="H55" s="376"/>
      <c r="I55" s="376"/>
      <c r="J55" s="376"/>
      <c r="K55" s="258"/>
    </row>
    <row r="56" spans="2:11" ht="15" customHeight="1">
      <c r="B56" s="257"/>
      <c r="C56" s="262"/>
      <c r="D56" s="376" t="s">
        <v>570</v>
      </c>
      <c r="E56" s="376"/>
      <c r="F56" s="376"/>
      <c r="G56" s="376"/>
      <c r="H56" s="376"/>
      <c r="I56" s="376"/>
      <c r="J56" s="376"/>
      <c r="K56" s="258"/>
    </row>
    <row r="57" spans="2:11" ht="15" customHeight="1">
      <c r="B57" s="257"/>
      <c r="C57" s="262"/>
      <c r="D57" s="376" t="s">
        <v>571</v>
      </c>
      <c r="E57" s="376"/>
      <c r="F57" s="376"/>
      <c r="G57" s="376"/>
      <c r="H57" s="376"/>
      <c r="I57" s="376"/>
      <c r="J57" s="376"/>
      <c r="K57" s="258"/>
    </row>
    <row r="58" spans="2:11" ht="15" customHeight="1">
      <c r="B58" s="257"/>
      <c r="C58" s="262"/>
      <c r="D58" s="376" t="s">
        <v>572</v>
      </c>
      <c r="E58" s="376"/>
      <c r="F58" s="376"/>
      <c r="G58" s="376"/>
      <c r="H58" s="376"/>
      <c r="I58" s="376"/>
      <c r="J58" s="376"/>
      <c r="K58" s="258"/>
    </row>
    <row r="59" spans="2:11" ht="15" customHeight="1">
      <c r="B59" s="257"/>
      <c r="C59" s="262"/>
      <c r="D59" s="376" t="s">
        <v>573</v>
      </c>
      <c r="E59" s="376"/>
      <c r="F59" s="376"/>
      <c r="G59" s="376"/>
      <c r="H59" s="376"/>
      <c r="I59" s="376"/>
      <c r="J59" s="376"/>
      <c r="K59" s="258"/>
    </row>
    <row r="60" spans="2:11" ht="15" customHeight="1">
      <c r="B60" s="257"/>
      <c r="C60" s="262"/>
      <c r="D60" s="380" t="s">
        <v>574</v>
      </c>
      <c r="E60" s="380"/>
      <c r="F60" s="380"/>
      <c r="G60" s="380"/>
      <c r="H60" s="380"/>
      <c r="I60" s="380"/>
      <c r="J60" s="380"/>
      <c r="K60" s="258"/>
    </row>
    <row r="61" spans="2:11" ht="15" customHeight="1">
      <c r="B61" s="257"/>
      <c r="C61" s="262"/>
      <c r="D61" s="376" t="s">
        <v>575</v>
      </c>
      <c r="E61" s="376"/>
      <c r="F61" s="376"/>
      <c r="G61" s="376"/>
      <c r="H61" s="376"/>
      <c r="I61" s="376"/>
      <c r="J61" s="376"/>
      <c r="K61" s="258"/>
    </row>
    <row r="62" spans="2:11" ht="12.75" customHeight="1">
      <c r="B62" s="257"/>
      <c r="C62" s="262"/>
      <c r="D62" s="262"/>
      <c r="E62" s="265"/>
      <c r="F62" s="262"/>
      <c r="G62" s="262"/>
      <c r="H62" s="262"/>
      <c r="I62" s="262"/>
      <c r="J62" s="262"/>
      <c r="K62" s="258"/>
    </row>
    <row r="63" spans="2:11" ht="15" customHeight="1">
      <c r="B63" s="257"/>
      <c r="C63" s="262"/>
      <c r="D63" s="376" t="s">
        <v>576</v>
      </c>
      <c r="E63" s="376"/>
      <c r="F63" s="376"/>
      <c r="G63" s="376"/>
      <c r="H63" s="376"/>
      <c r="I63" s="376"/>
      <c r="J63" s="376"/>
      <c r="K63" s="258"/>
    </row>
    <row r="64" spans="2:11" ht="15" customHeight="1">
      <c r="B64" s="257"/>
      <c r="C64" s="262"/>
      <c r="D64" s="380" t="s">
        <v>577</v>
      </c>
      <c r="E64" s="380"/>
      <c r="F64" s="380"/>
      <c r="G64" s="380"/>
      <c r="H64" s="380"/>
      <c r="I64" s="380"/>
      <c r="J64" s="380"/>
      <c r="K64" s="258"/>
    </row>
    <row r="65" spans="2:11" ht="15" customHeight="1">
      <c r="B65" s="257"/>
      <c r="C65" s="262"/>
      <c r="D65" s="376" t="s">
        <v>578</v>
      </c>
      <c r="E65" s="376"/>
      <c r="F65" s="376"/>
      <c r="G65" s="376"/>
      <c r="H65" s="376"/>
      <c r="I65" s="376"/>
      <c r="J65" s="376"/>
      <c r="K65" s="258"/>
    </row>
    <row r="66" spans="2:11" ht="15" customHeight="1">
      <c r="B66" s="257"/>
      <c r="C66" s="262"/>
      <c r="D66" s="376" t="s">
        <v>579</v>
      </c>
      <c r="E66" s="376"/>
      <c r="F66" s="376"/>
      <c r="G66" s="376"/>
      <c r="H66" s="376"/>
      <c r="I66" s="376"/>
      <c r="J66" s="376"/>
      <c r="K66" s="258"/>
    </row>
    <row r="67" spans="2:11" ht="15" customHeight="1">
      <c r="B67" s="257"/>
      <c r="C67" s="262"/>
      <c r="D67" s="376" t="s">
        <v>580</v>
      </c>
      <c r="E67" s="376"/>
      <c r="F67" s="376"/>
      <c r="G67" s="376"/>
      <c r="H67" s="376"/>
      <c r="I67" s="376"/>
      <c r="J67" s="376"/>
      <c r="K67" s="258"/>
    </row>
    <row r="68" spans="2:11" ht="15" customHeight="1">
      <c r="B68" s="257"/>
      <c r="C68" s="262"/>
      <c r="D68" s="376" t="s">
        <v>581</v>
      </c>
      <c r="E68" s="376"/>
      <c r="F68" s="376"/>
      <c r="G68" s="376"/>
      <c r="H68" s="376"/>
      <c r="I68" s="376"/>
      <c r="J68" s="376"/>
      <c r="K68" s="258"/>
    </row>
    <row r="69" spans="2:11" ht="12.75" customHeight="1">
      <c r="B69" s="266"/>
      <c r="C69" s="267"/>
      <c r="D69" s="267"/>
      <c r="E69" s="267"/>
      <c r="F69" s="267"/>
      <c r="G69" s="267"/>
      <c r="H69" s="267"/>
      <c r="I69" s="267"/>
      <c r="J69" s="267"/>
      <c r="K69" s="268"/>
    </row>
    <row r="70" spans="2:11" ht="18.75" customHeight="1">
      <c r="B70" s="269"/>
      <c r="C70" s="269"/>
      <c r="D70" s="269"/>
      <c r="E70" s="269"/>
      <c r="F70" s="269"/>
      <c r="G70" s="269"/>
      <c r="H70" s="269"/>
      <c r="I70" s="269"/>
      <c r="J70" s="269"/>
      <c r="K70" s="270"/>
    </row>
    <row r="71" spans="2:11" ht="18.75" customHeight="1">
      <c r="B71" s="270"/>
      <c r="C71" s="270"/>
      <c r="D71" s="270"/>
      <c r="E71" s="270"/>
      <c r="F71" s="270"/>
      <c r="G71" s="270"/>
      <c r="H71" s="270"/>
      <c r="I71" s="270"/>
      <c r="J71" s="270"/>
      <c r="K71" s="270"/>
    </row>
    <row r="72" spans="2:11" ht="7.5" customHeight="1">
      <c r="B72" s="271"/>
      <c r="C72" s="272"/>
      <c r="D72" s="272"/>
      <c r="E72" s="272"/>
      <c r="F72" s="272"/>
      <c r="G72" s="272"/>
      <c r="H72" s="272"/>
      <c r="I72" s="272"/>
      <c r="J72" s="272"/>
      <c r="K72" s="273"/>
    </row>
    <row r="73" spans="2:11" ht="45" customHeight="1">
      <c r="B73" s="274"/>
      <c r="C73" s="381" t="s">
        <v>91</v>
      </c>
      <c r="D73" s="381"/>
      <c r="E73" s="381"/>
      <c r="F73" s="381"/>
      <c r="G73" s="381"/>
      <c r="H73" s="381"/>
      <c r="I73" s="381"/>
      <c r="J73" s="381"/>
      <c r="K73" s="275"/>
    </row>
    <row r="74" spans="2:11" ht="17.25" customHeight="1">
      <c r="B74" s="274"/>
      <c r="C74" s="276" t="s">
        <v>582</v>
      </c>
      <c r="D74" s="276"/>
      <c r="E74" s="276"/>
      <c r="F74" s="276" t="s">
        <v>583</v>
      </c>
      <c r="G74" s="277"/>
      <c r="H74" s="276" t="s">
        <v>114</v>
      </c>
      <c r="I74" s="276" t="s">
        <v>60</v>
      </c>
      <c r="J74" s="276" t="s">
        <v>584</v>
      </c>
      <c r="K74" s="275"/>
    </row>
    <row r="75" spans="2:11" ht="17.25" customHeight="1">
      <c r="B75" s="274"/>
      <c r="C75" s="278" t="s">
        <v>585</v>
      </c>
      <c r="D75" s="278"/>
      <c r="E75" s="278"/>
      <c r="F75" s="279" t="s">
        <v>586</v>
      </c>
      <c r="G75" s="280"/>
      <c r="H75" s="278"/>
      <c r="I75" s="278"/>
      <c r="J75" s="278" t="s">
        <v>587</v>
      </c>
      <c r="K75" s="275"/>
    </row>
    <row r="76" spans="2:11" ht="5.25" customHeight="1">
      <c r="B76" s="274"/>
      <c r="C76" s="281"/>
      <c r="D76" s="281"/>
      <c r="E76" s="281"/>
      <c r="F76" s="281"/>
      <c r="G76" s="282"/>
      <c r="H76" s="281"/>
      <c r="I76" s="281"/>
      <c r="J76" s="281"/>
      <c r="K76" s="275"/>
    </row>
    <row r="77" spans="2:11" ht="15" customHeight="1">
      <c r="B77" s="274"/>
      <c r="C77" s="264" t="s">
        <v>56</v>
      </c>
      <c r="D77" s="281"/>
      <c r="E77" s="281"/>
      <c r="F77" s="283" t="s">
        <v>588</v>
      </c>
      <c r="G77" s="282"/>
      <c r="H77" s="264" t="s">
        <v>589</v>
      </c>
      <c r="I77" s="264" t="s">
        <v>590</v>
      </c>
      <c r="J77" s="264">
        <v>20</v>
      </c>
      <c r="K77" s="275"/>
    </row>
    <row r="78" spans="2:11" ht="15" customHeight="1">
      <c r="B78" s="274"/>
      <c r="C78" s="264" t="s">
        <v>591</v>
      </c>
      <c r="D78" s="264"/>
      <c r="E78" s="264"/>
      <c r="F78" s="283" t="s">
        <v>588</v>
      </c>
      <c r="G78" s="282"/>
      <c r="H78" s="264" t="s">
        <v>592</v>
      </c>
      <c r="I78" s="264" t="s">
        <v>590</v>
      </c>
      <c r="J78" s="264">
        <v>120</v>
      </c>
      <c r="K78" s="275"/>
    </row>
    <row r="79" spans="2:11" ht="15" customHeight="1">
      <c r="B79" s="284"/>
      <c r="C79" s="264" t="s">
        <v>593</v>
      </c>
      <c r="D79" s="264"/>
      <c r="E79" s="264"/>
      <c r="F79" s="283" t="s">
        <v>594</v>
      </c>
      <c r="G79" s="282"/>
      <c r="H79" s="264" t="s">
        <v>595</v>
      </c>
      <c r="I79" s="264" t="s">
        <v>590</v>
      </c>
      <c r="J79" s="264">
        <v>50</v>
      </c>
      <c r="K79" s="275"/>
    </row>
    <row r="80" spans="2:11" ht="15" customHeight="1">
      <c r="B80" s="284"/>
      <c r="C80" s="264" t="s">
        <v>596</v>
      </c>
      <c r="D80" s="264"/>
      <c r="E80" s="264"/>
      <c r="F80" s="283" t="s">
        <v>588</v>
      </c>
      <c r="G80" s="282"/>
      <c r="H80" s="264" t="s">
        <v>597</v>
      </c>
      <c r="I80" s="264" t="s">
        <v>598</v>
      </c>
      <c r="J80" s="264"/>
      <c r="K80" s="275"/>
    </row>
    <row r="81" spans="2:11" ht="15" customHeight="1">
      <c r="B81" s="284"/>
      <c r="C81" s="285" t="s">
        <v>599</v>
      </c>
      <c r="D81" s="285"/>
      <c r="E81" s="285"/>
      <c r="F81" s="286" t="s">
        <v>594</v>
      </c>
      <c r="G81" s="285"/>
      <c r="H81" s="285" t="s">
        <v>600</v>
      </c>
      <c r="I81" s="285" t="s">
        <v>590</v>
      </c>
      <c r="J81" s="285">
        <v>15</v>
      </c>
      <c r="K81" s="275"/>
    </row>
    <row r="82" spans="2:11" ht="15" customHeight="1">
      <c r="B82" s="284"/>
      <c r="C82" s="285" t="s">
        <v>601</v>
      </c>
      <c r="D82" s="285"/>
      <c r="E82" s="285"/>
      <c r="F82" s="286" t="s">
        <v>594</v>
      </c>
      <c r="G82" s="285"/>
      <c r="H82" s="285" t="s">
        <v>602</v>
      </c>
      <c r="I82" s="285" t="s">
        <v>590</v>
      </c>
      <c r="J82" s="285">
        <v>15</v>
      </c>
      <c r="K82" s="275"/>
    </row>
    <row r="83" spans="2:11" ht="15" customHeight="1">
      <c r="B83" s="284"/>
      <c r="C83" s="285" t="s">
        <v>603</v>
      </c>
      <c r="D83" s="285"/>
      <c r="E83" s="285"/>
      <c r="F83" s="286" t="s">
        <v>594</v>
      </c>
      <c r="G83" s="285"/>
      <c r="H83" s="285" t="s">
        <v>604</v>
      </c>
      <c r="I83" s="285" t="s">
        <v>590</v>
      </c>
      <c r="J83" s="285">
        <v>20</v>
      </c>
      <c r="K83" s="275"/>
    </row>
    <row r="84" spans="2:11" ht="15" customHeight="1">
      <c r="B84" s="284"/>
      <c r="C84" s="285" t="s">
        <v>605</v>
      </c>
      <c r="D84" s="285"/>
      <c r="E84" s="285"/>
      <c r="F84" s="286" t="s">
        <v>594</v>
      </c>
      <c r="G84" s="285"/>
      <c r="H84" s="285" t="s">
        <v>606</v>
      </c>
      <c r="I84" s="285" t="s">
        <v>590</v>
      </c>
      <c r="J84" s="285">
        <v>20</v>
      </c>
      <c r="K84" s="275"/>
    </row>
    <row r="85" spans="2:11" ht="15" customHeight="1">
      <c r="B85" s="284"/>
      <c r="C85" s="264" t="s">
        <v>607</v>
      </c>
      <c r="D85" s="264"/>
      <c r="E85" s="264"/>
      <c r="F85" s="283" t="s">
        <v>594</v>
      </c>
      <c r="G85" s="282"/>
      <c r="H85" s="264" t="s">
        <v>608</v>
      </c>
      <c r="I85" s="264" t="s">
        <v>590</v>
      </c>
      <c r="J85" s="264">
        <v>50</v>
      </c>
      <c r="K85" s="275"/>
    </row>
    <row r="86" spans="2:11" ht="15" customHeight="1">
      <c r="B86" s="284"/>
      <c r="C86" s="264" t="s">
        <v>609</v>
      </c>
      <c r="D86" s="264"/>
      <c r="E86" s="264"/>
      <c r="F86" s="283" t="s">
        <v>594</v>
      </c>
      <c r="G86" s="282"/>
      <c r="H86" s="264" t="s">
        <v>610</v>
      </c>
      <c r="I86" s="264" t="s">
        <v>590</v>
      </c>
      <c r="J86" s="264">
        <v>20</v>
      </c>
      <c r="K86" s="275"/>
    </row>
    <row r="87" spans="2:11" ht="15" customHeight="1">
      <c r="B87" s="284"/>
      <c r="C87" s="264" t="s">
        <v>611</v>
      </c>
      <c r="D87" s="264"/>
      <c r="E87" s="264"/>
      <c r="F87" s="283" t="s">
        <v>594</v>
      </c>
      <c r="G87" s="282"/>
      <c r="H87" s="264" t="s">
        <v>612</v>
      </c>
      <c r="I87" s="264" t="s">
        <v>590</v>
      </c>
      <c r="J87" s="264">
        <v>20</v>
      </c>
      <c r="K87" s="275"/>
    </row>
    <row r="88" spans="2:11" ht="15" customHeight="1">
      <c r="B88" s="284"/>
      <c r="C88" s="264" t="s">
        <v>613</v>
      </c>
      <c r="D88" s="264"/>
      <c r="E88" s="264"/>
      <c r="F88" s="283" t="s">
        <v>594</v>
      </c>
      <c r="G88" s="282"/>
      <c r="H88" s="264" t="s">
        <v>614</v>
      </c>
      <c r="I88" s="264" t="s">
        <v>590</v>
      </c>
      <c r="J88" s="264">
        <v>50</v>
      </c>
      <c r="K88" s="275"/>
    </row>
    <row r="89" spans="2:11" ht="15" customHeight="1">
      <c r="B89" s="284"/>
      <c r="C89" s="264" t="s">
        <v>615</v>
      </c>
      <c r="D89" s="264"/>
      <c r="E89" s="264"/>
      <c r="F89" s="283" t="s">
        <v>594</v>
      </c>
      <c r="G89" s="282"/>
      <c r="H89" s="264" t="s">
        <v>615</v>
      </c>
      <c r="I89" s="264" t="s">
        <v>590</v>
      </c>
      <c r="J89" s="264">
        <v>50</v>
      </c>
      <c r="K89" s="275"/>
    </row>
    <row r="90" spans="2:11" ht="15" customHeight="1">
      <c r="B90" s="284"/>
      <c r="C90" s="264" t="s">
        <v>119</v>
      </c>
      <c r="D90" s="264"/>
      <c r="E90" s="264"/>
      <c r="F90" s="283" t="s">
        <v>594</v>
      </c>
      <c r="G90" s="282"/>
      <c r="H90" s="264" t="s">
        <v>616</v>
      </c>
      <c r="I90" s="264" t="s">
        <v>590</v>
      </c>
      <c r="J90" s="264">
        <v>255</v>
      </c>
      <c r="K90" s="275"/>
    </row>
    <row r="91" spans="2:11" ht="15" customHeight="1">
      <c r="B91" s="284"/>
      <c r="C91" s="264" t="s">
        <v>617</v>
      </c>
      <c r="D91" s="264"/>
      <c r="E91" s="264"/>
      <c r="F91" s="283" t="s">
        <v>588</v>
      </c>
      <c r="G91" s="282"/>
      <c r="H91" s="264" t="s">
        <v>618</v>
      </c>
      <c r="I91" s="264" t="s">
        <v>619</v>
      </c>
      <c r="J91" s="264"/>
      <c r="K91" s="275"/>
    </row>
    <row r="92" spans="2:11" ht="15" customHeight="1">
      <c r="B92" s="284"/>
      <c r="C92" s="264" t="s">
        <v>620</v>
      </c>
      <c r="D92" s="264"/>
      <c r="E92" s="264"/>
      <c r="F92" s="283" t="s">
        <v>588</v>
      </c>
      <c r="G92" s="282"/>
      <c r="H92" s="264" t="s">
        <v>621</v>
      </c>
      <c r="I92" s="264" t="s">
        <v>622</v>
      </c>
      <c r="J92" s="264"/>
      <c r="K92" s="275"/>
    </row>
    <row r="93" spans="2:11" ht="15" customHeight="1">
      <c r="B93" s="284"/>
      <c r="C93" s="264" t="s">
        <v>623</v>
      </c>
      <c r="D93" s="264"/>
      <c r="E93" s="264"/>
      <c r="F93" s="283" t="s">
        <v>588</v>
      </c>
      <c r="G93" s="282"/>
      <c r="H93" s="264" t="s">
        <v>623</v>
      </c>
      <c r="I93" s="264" t="s">
        <v>622</v>
      </c>
      <c r="J93" s="264"/>
      <c r="K93" s="275"/>
    </row>
    <row r="94" spans="2:11" ht="15" customHeight="1">
      <c r="B94" s="284"/>
      <c r="C94" s="264" t="s">
        <v>41</v>
      </c>
      <c r="D94" s="264"/>
      <c r="E94" s="264"/>
      <c r="F94" s="283" t="s">
        <v>588</v>
      </c>
      <c r="G94" s="282"/>
      <c r="H94" s="264" t="s">
        <v>624</v>
      </c>
      <c r="I94" s="264" t="s">
        <v>622</v>
      </c>
      <c r="J94" s="264"/>
      <c r="K94" s="275"/>
    </row>
    <row r="95" spans="2:11" ht="15" customHeight="1">
      <c r="B95" s="284"/>
      <c r="C95" s="264" t="s">
        <v>51</v>
      </c>
      <c r="D95" s="264"/>
      <c r="E95" s="264"/>
      <c r="F95" s="283" t="s">
        <v>588</v>
      </c>
      <c r="G95" s="282"/>
      <c r="H95" s="264" t="s">
        <v>625</v>
      </c>
      <c r="I95" s="264" t="s">
        <v>622</v>
      </c>
      <c r="J95" s="264"/>
      <c r="K95" s="275"/>
    </row>
    <row r="96" spans="2:11" ht="15" customHeight="1">
      <c r="B96" s="287"/>
      <c r="C96" s="288"/>
      <c r="D96" s="288"/>
      <c r="E96" s="288"/>
      <c r="F96" s="288"/>
      <c r="G96" s="288"/>
      <c r="H96" s="288"/>
      <c r="I96" s="288"/>
      <c r="J96" s="288"/>
      <c r="K96" s="289"/>
    </row>
    <row r="97" spans="2:11" ht="18.75" customHeight="1">
      <c r="B97" s="290"/>
      <c r="C97" s="291"/>
      <c r="D97" s="291"/>
      <c r="E97" s="291"/>
      <c r="F97" s="291"/>
      <c r="G97" s="291"/>
      <c r="H97" s="291"/>
      <c r="I97" s="291"/>
      <c r="J97" s="291"/>
      <c r="K97" s="290"/>
    </row>
    <row r="98" spans="2:11" ht="18.75" customHeight="1">
      <c r="B98" s="270"/>
      <c r="C98" s="270"/>
      <c r="D98" s="270"/>
      <c r="E98" s="270"/>
      <c r="F98" s="270"/>
      <c r="G98" s="270"/>
      <c r="H98" s="270"/>
      <c r="I98" s="270"/>
      <c r="J98" s="270"/>
      <c r="K98" s="270"/>
    </row>
    <row r="99" spans="2:11" ht="7.5" customHeight="1">
      <c r="B99" s="271"/>
      <c r="C99" s="272"/>
      <c r="D99" s="272"/>
      <c r="E99" s="272"/>
      <c r="F99" s="272"/>
      <c r="G99" s="272"/>
      <c r="H99" s="272"/>
      <c r="I99" s="272"/>
      <c r="J99" s="272"/>
      <c r="K99" s="273"/>
    </row>
    <row r="100" spans="2:11" ht="45" customHeight="1">
      <c r="B100" s="274"/>
      <c r="C100" s="381" t="s">
        <v>626</v>
      </c>
      <c r="D100" s="381"/>
      <c r="E100" s="381"/>
      <c r="F100" s="381"/>
      <c r="G100" s="381"/>
      <c r="H100" s="381"/>
      <c r="I100" s="381"/>
      <c r="J100" s="381"/>
      <c r="K100" s="275"/>
    </row>
    <row r="101" spans="2:11" ht="17.25" customHeight="1">
      <c r="B101" s="274"/>
      <c r="C101" s="276" t="s">
        <v>582</v>
      </c>
      <c r="D101" s="276"/>
      <c r="E101" s="276"/>
      <c r="F101" s="276" t="s">
        <v>583</v>
      </c>
      <c r="G101" s="277"/>
      <c r="H101" s="276" t="s">
        <v>114</v>
      </c>
      <c r="I101" s="276" t="s">
        <v>60</v>
      </c>
      <c r="J101" s="276" t="s">
        <v>584</v>
      </c>
      <c r="K101" s="275"/>
    </row>
    <row r="102" spans="2:11" ht="17.25" customHeight="1">
      <c r="B102" s="274"/>
      <c r="C102" s="278" t="s">
        <v>585</v>
      </c>
      <c r="D102" s="278"/>
      <c r="E102" s="278"/>
      <c r="F102" s="279" t="s">
        <v>586</v>
      </c>
      <c r="G102" s="280"/>
      <c r="H102" s="278"/>
      <c r="I102" s="278"/>
      <c r="J102" s="278" t="s">
        <v>587</v>
      </c>
      <c r="K102" s="275"/>
    </row>
    <row r="103" spans="2:11" ht="5.25" customHeight="1">
      <c r="B103" s="274"/>
      <c r="C103" s="276"/>
      <c r="D103" s="276"/>
      <c r="E103" s="276"/>
      <c r="F103" s="276"/>
      <c r="G103" s="292"/>
      <c r="H103" s="276"/>
      <c r="I103" s="276"/>
      <c r="J103" s="276"/>
      <c r="K103" s="275"/>
    </row>
    <row r="104" spans="2:11" ht="15" customHeight="1">
      <c r="B104" s="274"/>
      <c r="C104" s="264" t="s">
        <v>56</v>
      </c>
      <c r="D104" s="281"/>
      <c r="E104" s="281"/>
      <c r="F104" s="283" t="s">
        <v>588</v>
      </c>
      <c r="G104" s="292"/>
      <c r="H104" s="264" t="s">
        <v>627</v>
      </c>
      <c r="I104" s="264" t="s">
        <v>590</v>
      </c>
      <c r="J104" s="264">
        <v>20</v>
      </c>
      <c r="K104" s="275"/>
    </row>
    <row r="105" spans="2:11" ht="15" customHeight="1">
      <c r="B105" s="274"/>
      <c r="C105" s="264" t="s">
        <v>591</v>
      </c>
      <c r="D105" s="264"/>
      <c r="E105" s="264"/>
      <c r="F105" s="283" t="s">
        <v>588</v>
      </c>
      <c r="G105" s="264"/>
      <c r="H105" s="264" t="s">
        <v>627</v>
      </c>
      <c r="I105" s="264" t="s">
        <v>590</v>
      </c>
      <c r="J105" s="264">
        <v>120</v>
      </c>
      <c r="K105" s="275"/>
    </row>
    <row r="106" spans="2:11" ht="15" customHeight="1">
      <c r="B106" s="284"/>
      <c r="C106" s="264" t="s">
        <v>593</v>
      </c>
      <c r="D106" s="264"/>
      <c r="E106" s="264"/>
      <c r="F106" s="283" t="s">
        <v>594</v>
      </c>
      <c r="G106" s="264"/>
      <c r="H106" s="264" t="s">
        <v>627</v>
      </c>
      <c r="I106" s="264" t="s">
        <v>590</v>
      </c>
      <c r="J106" s="264">
        <v>50</v>
      </c>
      <c r="K106" s="275"/>
    </row>
    <row r="107" spans="2:11" ht="15" customHeight="1">
      <c r="B107" s="284"/>
      <c r="C107" s="264" t="s">
        <v>596</v>
      </c>
      <c r="D107" s="264"/>
      <c r="E107" s="264"/>
      <c r="F107" s="283" t="s">
        <v>588</v>
      </c>
      <c r="G107" s="264"/>
      <c r="H107" s="264" t="s">
        <v>627</v>
      </c>
      <c r="I107" s="264" t="s">
        <v>598</v>
      </c>
      <c r="J107" s="264"/>
      <c r="K107" s="275"/>
    </row>
    <row r="108" spans="2:11" ht="15" customHeight="1">
      <c r="B108" s="284"/>
      <c r="C108" s="264" t="s">
        <v>607</v>
      </c>
      <c r="D108" s="264"/>
      <c r="E108" s="264"/>
      <c r="F108" s="283" t="s">
        <v>594</v>
      </c>
      <c r="G108" s="264"/>
      <c r="H108" s="264" t="s">
        <v>627</v>
      </c>
      <c r="I108" s="264" t="s">
        <v>590</v>
      </c>
      <c r="J108" s="264">
        <v>50</v>
      </c>
      <c r="K108" s="275"/>
    </row>
    <row r="109" spans="2:11" ht="15" customHeight="1">
      <c r="B109" s="284"/>
      <c r="C109" s="264" t="s">
        <v>615</v>
      </c>
      <c r="D109" s="264"/>
      <c r="E109" s="264"/>
      <c r="F109" s="283" t="s">
        <v>594</v>
      </c>
      <c r="G109" s="264"/>
      <c r="H109" s="264" t="s">
        <v>627</v>
      </c>
      <c r="I109" s="264" t="s">
        <v>590</v>
      </c>
      <c r="J109" s="264">
        <v>50</v>
      </c>
      <c r="K109" s="275"/>
    </row>
    <row r="110" spans="2:11" ht="15" customHeight="1">
      <c r="B110" s="284"/>
      <c r="C110" s="264" t="s">
        <v>613</v>
      </c>
      <c r="D110" s="264"/>
      <c r="E110" s="264"/>
      <c r="F110" s="283" t="s">
        <v>594</v>
      </c>
      <c r="G110" s="264"/>
      <c r="H110" s="264" t="s">
        <v>627</v>
      </c>
      <c r="I110" s="264" t="s">
        <v>590</v>
      </c>
      <c r="J110" s="264">
        <v>50</v>
      </c>
      <c r="K110" s="275"/>
    </row>
    <row r="111" spans="2:11" ht="15" customHeight="1">
      <c r="B111" s="284"/>
      <c r="C111" s="264" t="s">
        <v>56</v>
      </c>
      <c r="D111" s="264"/>
      <c r="E111" s="264"/>
      <c r="F111" s="283" t="s">
        <v>588</v>
      </c>
      <c r="G111" s="264"/>
      <c r="H111" s="264" t="s">
        <v>628</v>
      </c>
      <c r="I111" s="264" t="s">
        <v>590</v>
      </c>
      <c r="J111" s="264">
        <v>20</v>
      </c>
      <c r="K111" s="275"/>
    </row>
    <row r="112" spans="2:11" ht="15" customHeight="1">
      <c r="B112" s="284"/>
      <c r="C112" s="264" t="s">
        <v>629</v>
      </c>
      <c r="D112" s="264"/>
      <c r="E112" s="264"/>
      <c r="F112" s="283" t="s">
        <v>588</v>
      </c>
      <c r="G112" s="264"/>
      <c r="H112" s="264" t="s">
        <v>630</v>
      </c>
      <c r="I112" s="264" t="s">
        <v>590</v>
      </c>
      <c r="J112" s="264">
        <v>120</v>
      </c>
      <c r="K112" s="275"/>
    </row>
    <row r="113" spans="2:11" ht="15" customHeight="1">
      <c r="B113" s="284"/>
      <c r="C113" s="264" t="s">
        <v>41</v>
      </c>
      <c r="D113" s="264"/>
      <c r="E113" s="264"/>
      <c r="F113" s="283" t="s">
        <v>588</v>
      </c>
      <c r="G113" s="264"/>
      <c r="H113" s="264" t="s">
        <v>631</v>
      </c>
      <c r="I113" s="264" t="s">
        <v>622</v>
      </c>
      <c r="J113" s="264"/>
      <c r="K113" s="275"/>
    </row>
    <row r="114" spans="2:11" ht="15" customHeight="1">
      <c r="B114" s="284"/>
      <c r="C114" s="264" t="s">
        <v>51</v>
      </c>
      <c r="D114" s="264"/>
      <c r="E114" s="264"/>
      <c r="F114" s="283" t="s">
        <v>588</v>
      </c>
      <c r="G114" s="264"/>
      <c r="H114" s="264" t="s">
        <v>632</v>
      </c>
      <c r="I114" s="264" t="s">
        <v>622</v>
      </c>
      <c r="J114" s="264"/>
      <c r="K114" s="275"/>
    </row>
    <row r="115" spans="2:11" ht="15" customHeight="1">
      <c r="B115" s="284"/>
      <c r="C115" s="264" t="s">
        <v>60</v>
      </c>
      <c r="D115" s="264"/>
      <c r="E115" s="264"/>
      <c r="F115" s="283" t="s">
        <v>588</v>
      </c>
      <c r="G115" s="264"/>
      <c r="H115" s="264" t="s">
        <v>633</v>
      </c>
      <c r="I115" s="264" t="s">
        <v>634</v>
      </c>
      <c r="J115" s="264"/>
      <c r="K115" s="275"/>
    </row>
    <row r="116" spans="2:11" ht="15" customHeight="1">
      <c r="B116" s="287"/>
      <c r="C116" s="293"/>
      <c r="D116" s="293"/>
      <c r="E116" s="293"/>
      <c r="F116" s="293"/>
      <c r="G116" s="293"/>
      <c r="H116" s="293"/>
      <c r="I116" s="293"/>
      <c r="J116" s="293"/>
      <c r="K116" s="289"/>
    </row>
    <row r="117" spans="2:11" ht="18.75" customHeight="1">
      <c r="B117" s="294"/>
      <c r="C117" s="260"/>
      <c r="D117" s="260"/>
      <c r="E117" s="260"/>
      <c r="F117" s="295"/>
      <c r="G117" s="260"/>
      <c r="H117" s="260"/>
      <c r="I117" s="260"/>
      <c r="J117" s="260"/>
      <c r="K117" s="294"/>
    </row>
    <row r="118" spans="2:11" ht="18.75" customHeight="1">
      <c r="B118" s="270"/>
      <c r="C118" s="270"/>
      <c r="D118" s="270"/>
      <c r="E118" s="270"/>
      <c r="F118" s="270"/>
      <c r="G118" s="270"/>
      <c r="H118" s="270"/>
      <c r="I118" s="270"/>
      <c r="J118" s="270"/>
      <c r="K118" s="270"/>
    </row>
    <row r="119" spans="2:11" ht="7.5" customHeight="1">
      <c r="B119" s="296"/>
      <c r="C119" s="297"/>
      <c r="D119" s="297"/>
      <c r="E119" s="297"/>
      <c r="F119" s="297"/>
      <c r="G119" s="297"/>
      <c r="H119" s="297"/>
      <c r="I119" s="297"/>
      <c r="J119" s="297"/>
      <c r="K119" s="298"/>
    </row>
    <row r="120" spans="2:11" ht="45" customHeight="1">
      <c r="B120" s="299"/>
      <c r="C120" s="377" t="s">
        <v>635</v>
      </c>
      <c r="D120" s="377"/>
      <c r="E120" s="377"/>
      <c r="F120" s="377"/>
      <c r="G120" s="377"/>
      <c r="H120" s="377"/>
      <c r="I120" s="377"/>
      <c r="J120" s="377"/>
      <c r="K120" s="300"/>
    </row>
    <row r="121" spans="2:11" ht="17.25" customHeight="1">
      <c r="B121" s="301"/>
      <c r="C121" s="276" t="s">
        <v>582</v>
      </c>
      <c r="D121" s="276"/>
      <c r="E121" s="276"/>
      <c r="F121" s="276" t="s">
        <v>583</v>
      </c>
      <c r="G121" s="277"/>
      <c r="H121" s="276" t="s">
        <v>114</v>
      </c>
      <c r="I121" s="276" t="s">
        <v>60</v>
      </c>
      <c r="J121" s="276" t="s">
        <v>584</v>
      </c>
      <c r="K121" s="302"/>
    </row>
    <row r="122" spans="2:11" ht="17.25" customHeight="1">
      <c r="B122" s="301"/>
      <c r="C122" s="278" t="s">
        <v>585</v>
      </c>
      <c r="D122" s="278"/>
      <c r="E122" s="278"/>
      <c r="F122" s="279" t="s">
        <v>586</v>
      </c>
      <c r="G122" s="280"/>
      <c r="H122" s="278"/>
      <c r="I122" s="278"/>
      <c r="J122" s="278" t="s">
        <v>587</v>
      </c>
      <c r="K122" s="302"/>
    </row>
    <row r="123" spans="2:11" ht="5.25" customHeight="1">
      <c r="B123" s="303"/>
      <c r="C123" s="281"/>
      <c r="D123" s="281"/>
      <c r="E123" s="281"/>
      <c r="F123" s="281"/>
      <c r="G123" s="264"/>
      <c r="H123" s="281"/>
      <c r="I123" s="281"/>
      <c r="J123" s="281"/>
      <c r="K123" s="304"/>
    </row>
    <row r="124" spans="2:11" ht="15" customHeight="1">
      <c r="B124" s="303"/>
      <c r="C124" s="264" t="s">
        <v>591</v>
      </c>
      <c r="D124" s="281"/>
      <c r="E124" s="281"/>
      <c r="F124" s="283" t="s">
        <v>588</v>
      </c>
      <c r="G124" s="264"/>
      <c r="H124" s="264" t="s">
        <v>627</v>
      </c>
      <c r="I124" s="264" t="s">
        <v>590</v>
      </c>
      <c r="J124" s="264">
        <v>120</v>
      </c>
      <c r="K124" s="305"/>
    </row>
    <row r="125" spans="2:11" ht="15" customHeight="1">
      <c r="B125" s="303"/>
      <c r="C125" s="264" t="s">
        <v>636</v>
      </c>
      <c r="D125" s="264"/>
      <c r="E125" s="264"/>
      <c r="F125" s="283" t="s">
        <v>588</v>
      </c>
      <c r="G125" s="264"/>
      <c r="H125" s="264" t="s">
        <v>637</v>
      </c>
      <c r="I125" s="264" t="s">
        <v>590</v>
      </c>
      <c r="J125" s="264" t="s">
        <v>638</v>
      </c>
      <c r="K125" s="305"/>
    </row>
    <row r="126" spans="2:11" ht="15" customHeight="1">
      <c r="B126" s="303"/>
      <c r="C126" s="264" t="s">
        <v>537</v>
      </c>
      <c r="D126" s="264"/>
      <c r="E126" s="264"/>
      <c r="F126" s="283" t="s">
        <v>588</v>
      </c>
      <c r="G126" s="264"/>
      <c r="H126" s="264" t="s">
        <v>639</v>
      </c>
      <c r="I126" s="264" t="s">
        <v>590</v>
      </c>
      <c r="J126" s="264" t="s">
        <v>638</v>
      </c>
      <c r="K126" s="305"/>
    </row>
    <row r="127" spans="2:11" ht="15" customHeight="1">
      <c r="B127" s="303"/>
      <c r="C127" s="264" t="s">
        <v>599</v>
      </c>
      <c r="D127" s="264"/>
      <c r="E127" s="264"/>
      <c r="F127" s="283" t="s">
        <v>594</v>
      </c>
      <c r="G127" s="264"/>
      <c r="H127" s="264" t="s">
        <v>600</v>
      </c>
      <c r="I127" s="264" t="s">
        <v>590</v>
      </c>
      <c r="J127" s="264">
        <v>15</v>
      </c>
      <c r="K127" s="305"/>
    </row>
    <row r="128" spans="2:11" ht="15" customHeight="1">
      <c r="B128" s="303"/>
      <c r="C128" s="285" t="s">
        <v>601</v>
      </c>
      <c r="D128" s="285"/>
      <c r="E128" s="285"/>
      <c r="F128" s="286" t="s">
        <v>594</v>
      </c>
      <c r="G128" s="285"/>
      <c r="H128" s="285" t="s">
        <v>602</v>
      </c>
      <c r="I128" s="285" t="s">
        <v>590</v>
      </c>
      <c r="J128" s="285">
        <v>15</v>
      </c>
      <c r="K128" s="305"/>
    </row>
    <row r="129" spans="2:11" ht="15" customHeight="1">
      <c r="B129" s="303"/>
      <c r="C129" s="285" t="s">
        <v>603</v>
      </c>
      <c r="D129" s="285"/>
      <c r="E129" s="285"/>
      <c r="F129" s="286" t="s">
        <v>594</v>
      </c>
      <c r="G129" s="285"/>
      <c r="H129" s="285" t="s">
        <v>604</v>
      </c>
      <c r="I129" s="285" t="s">
        <v>590</v>
      </c>
      <c r="J129" s="285">
        <v>20</v>
      </c>
      <c r="K129" s="305"/>
    </row>
    <row r="130" spans="2:11" ht="15" customHeight="1">
      <c r="B130" s="303"/>
      <c r="C130" s="285" t="s">
        <v>605</v>
      </c>
      <c r="D130" s="285"/>
      <c r="E130" s="285"/>
      <c r="F130" s="286" t="s">
        <v>594</v>
      </c>
      <c r="G130" s="285"/>
      <c r="H130" s="285" t="s">
        <v>606</v>
      </c>
      <c r="I130" s="285" t="s">
        <v>590</v>
      </c>
      <c r="J130" s="285">
        <v>20</v>
      </c>
      <c r="K130" s="305"/>
    </row>
    <row r="131" spans="2:11" ht="15" customHeight="1">
      <c r="B131" s="303"/>
      <c r="C131" s="264" t="s">
        <v>593</v>
      </c>
      <c r="D131" s="264"/>
      <c r="E131" s="264"/>
      <c r="F131" s="283" t="s">
        <v>594</v>
      </c>
      <c r="G131" s="264"/>
      <c r="H131" s="264" t="s">
        <v>627</v>
      </c>
      <c r="I131" s="264" t="s">
        <v>590</v>
      </c>
      <c r="J131" s="264">
        <v>50</v>
      </c>
      <c r="K131" s="305"/>
    </row>
    <row r="132" spans="2:11" ht="15" customHeight="1">
      <c r="B132" s="303"/>
      <c r="C132" s="264" t="s">
        <v>607</v>
      </c>
      <c r="D132" s="264"/>
      <c r="E132" s="264"/>
      <c r="F132" s="283" t="s">
        <v>594</v>
      </c>
      <c r="G132" s="264"/>
      <c r="H132" s="264" t="s">
        <v>627</v>
      </c>
      <c r="I132" s="264" t="s">
        <v>590</v>
      </c>
      <c r="J132" s="264">
        <v>50</v>
      </c>
      <c r="K132" s="305"/>
    </row>
    <row r="133" spans="2:11" ht="15" customHeight="1">
      <c r="B133" s="303"/>
      <c r="C133" s="264" t="s">
        <v>613</v>
      </c>
      <c r="D133" s="264"/>
      <c r="E133" s="264"/>
      <c r="F133" s="283" t="s">
        <v>594</v>
      </c>
      <c r="G133" s="264"/>
      <c r="H133" s="264" t="s">
        <v>627</v>
      </c>
      <c r="I133" s="264" t="s">
        <v>590</v>
      </c>
      <c r="J133" s="264">
        <v>50</v>
      </c>
      <c r="K133" s="305"/>
    </row>
    <row r="134" spans="2:11" ht="15" customHeight="1">
      <c r="B134" s="303"/>
      <c r="C134" s="264" t="s">
        <v>615</v>
      </c>
      <c r="D134" s="264"/>
      <c r="E134" s="264"/>
      <c r="F134" s="283" t="s">
        <v>594</v>
      </c>
      <c r="G134" s="264"/>
      <c r="H134" s="264" t="s">
        <v>627</v>
      </c>
      <c r="I134" s="264" t="s">
        <v>590</v>
      </c>
      <c r="J134" s="264">
        <v>50</v>
      </c>
      <c r="K134" s="305"/>
    </row>
    <row r="135" spans="2:11" ht="15" customHeight="1">
      <c r="B135" s="303"/>
      <c r="C135" s="264" t="s">
        <v>119</v>
      </c>
      <c r="D135" s="264"/>
      <c r="E135" s="264"/>
      <c r="F135" s="283" t="s">
        <v>594</v>
      </c>
      <c r="G135" s="264"/>
      <c r="H135" s="264" t="s">
        <v>640</v>
      </c>
      <c r="I135" s="264" t="s">
        <v>590</v>
      </c>
      <c r="J135" s="264">
        <v>255</v>
      </c>
      <c r="K135" s="305"/>
    </row>
    <row r="136" spans="2:11" ht="15" customHeight="1">
      <c r="B136" s="303"/>
      <c r="C136" s="264" t="s">
        <v>617</v>
      </c>
      <c r="D136" s="264"/>
      <c r="E136" s="264"/>
      <c r="F136" s="283" t="s">
        <v>588</v>
      </c>
      <c r="G136" s="264"/>
      <c r="H136" s="264" t="s">
        <v>641</v>
      </c>
      <c r="I136" s="264" t="s">
        <v>619</v>
      </c>
      <c r="J136" s="264"/>
      <c r="K136" s="305"/>
    </row>
    <row r="137" spans="2:11" ht="15" customHeight="1">
      <c r="B137" s="303"/>
      <c r="C137" s="264" t="s">
        <v>620</v>
      </c>
      <c r="D137" s="264"/>
      <c r="E137" s="264"/>
      <c r="F137" s="283" t="s">
        <v>588</v>
      </c>
      <c r="G137" s="264"/>
      <c r="H137" s="264" t="s">
        <v>642</v>
      </c>
      <c r="I137" s="264" t="s">
        <v>622</v>
      </c>
      <c r="J137" s="264"/>
      <c r="K137" s="305"/>
    </row>
    <row r="138" spans="2:11" ht="15" customHeight="1">
      <c r="B138" s="303"/>
      <c r="C138" s="264" t="s">
        <v>623</v>
      </c>
      <c r="D138" s="264"/>
      <c r="E138" s="264"/>
      <c r="F138" s="283" t="s">
        <v>588</v>
      </c>
      <c r="G138" s="264"/>
      <c r="H138" s="264" t="s">
        <v>623</v>
      </c>
      <c r="I138" s="264" t="s">
        <v>622</v>
      </c>
      <c r="J138" s="264"/>
      <c r="K138" s="305"/>
    </row>
    <row r="139" spans="2:11" ht="15" customHeight="1">
      <c r="B139" s="303"/>
      <c r="C139" s="264" t="s">
        <v>41</v>
      </c>
      <c r="D139" s="264"/>
      <c r="E139" s="264"/>
      <c r="F139" s="283" t="s">
        <v>588</v>
      </c>
      <c r="G139" s="264"/>
      <c r="H139" s="264" t="s">
        <v>643</v>
      </c>
      <c r="I139" s="264" t="s">
        <v>622</v>
      </c>
      <c r="J139" s="264"/>
      <c r="K139" s="305"/>
    </row>
    <row r="140" spans="2:11" ht="15" customHeight="1">
      <c r="B140" s="303"/>
      <c r="C140" s="264" t="s">
        <v>644</v>
      </c>
      <c r="D140" s="264"/>
      <c r="E140" s="264"/>
      <c r="F140" s="283" t="s">
        <v>588</v>
      </c>
      <c r="G140" s="264"/>
      <c r="H140" s="264" t="s">
        <v>645</v>
      </c>
      <c r="I140" s="264" t="s">
        <v>622</v>
      </c>
      <c r="J140" s="264"/>
      <c r="K140" s="305"/>
    </row>
    <row r="141" spans="2:11" ht="15" customHeight="1">
      <c r="B141" s="306"/>
      <c r="C141" s="307"/>
      <c r="D141" s="307"/>
      <c r="E141" s="307"/>
      <c r="F141" s="307"/>
      <c r="G141" s="307"/>
      <c r="H141" s="307"/>
      <c r="I141" s="307"/>
      <c r="J141" s="307"/>
      <c r="K141" s="308"/>
    </row>
    <row r="142" spans="2:11" ht="18.75" customHeight="1">
      <c r="B142" s="260"/>
      <c r="C142" s="260"/>
      <c r="D142" s="260"/>
      <c r="E142" s="260"/>
      <c r="F142" s="295"/>
      <c r="G142" s="260"/>
      <c r="H142" s="260"/>
      <c r="I142" s="260"/>
      <c r="J142" s="260"/>
      <c r="K142" s="260"/>
    </row>
    <row r="143" spans="2:11" ht="18.75" customHeight="1">
      <c r="B143" s="270"/>
      <c r="C143" s="270"/>
      <c r="D143" s="270"/>
      <c r="E143" s="270"/>
      <c r="F143" s="270"/>
      <c r="G143" s="270"/>
      <c r="H143" s="270"/>
      <c r="I143" s="270"/>
      <c r="J143" s="270"/>
      <c r="K143" s="270"/>
    </row>
    <row r="144" spans="2:11" ht="7.5" customHeight="1">
      <c r="B144" s="271"/>
      <c r="C144" s="272"/>
      <c r="D144" s="272"/>
      <c r="E144" s="272"/>
      <c r="F144" s="272"/>
      <c r="G144" s="272"/>
      <c r="H144" s="272"/>
      <c r="I144" s="272"/>
      <c r="J144" s="272"/>
      <c r="K144" s="273"/>
    </row>
    <row r="145" spans="2:11" ht="45" customHeight="1">
      <c r="B145" s="274"/>
      <c r="C145" s="381" t="s">
        <v>646</v>
      </c>
      <c r="D145" s="381"/>
      <c r="E145" s="381"/>
      <c r="F145" s="381"/>
      <c r="G145" s="381"/>
      <c r="H145" s="381"/>
      <c r="I145" s="381"/>
      <c r="J145" s="381"/>
      <c r="K145" s="275"/>
    </row>
    <row r="146" spans="2:11" ht="17.25" customHeight="1">
      <c r="B146" s="274"/>
      <c r="C146" s="276" t="s">
        <v>582</v>
      </c>
      <c r="D146" s="276"/>
      <c r="E146" s="276"/>
      <c r="F146" s="276" t="s">
        <v>583</v>
      </c>
      <c r="G146" s="277"/>
      <c r="H146" s="276" t="s">
        <v>114</v>
      </c>
      <c r="I146" s="276" t="s">
        <v>60</v>
      </c>
      <c r="J146" s="276" t="s">
        <v>584</v>
      </c>
      <c r="K146" s="275"/>
    </row>
    <row r="147" spans="2:11" ht="17.25" customHeight="1">
      <c r="B147" s="274"/>
      <c r="C147" s="278" t="s">
        <v>585</v>
      </c>
      <c r="D147" s="278"/>
      <c r="E147" s="278"/>
      <c r="F147" s="279" t="s">
        <v>586</v>
      </c>
      <c r="G147" s="280"/>
      <c r="H147" s="278"/>
      <c r="I147" s="278"/>
      <c r="J147" s="278" t="s">
        <v>587</v>
      </c>
      <c r="K147" s="275"/>
    </row>
    <row r="148" spans="2:11" ht="5.25" customHeight="1">
      <c r="B148" s="284"/>
      <c r="C148" s="281"/>
      <c r="D148" s="281"/>
      <c r="E148" s="281"/>
      <c r="F148" s="281"/>
      <c r="G148" s="282"/>
      <c r="H148" s="281"/>
      <c r="I148" s="281"/>
      <c r="J148" s="281"/>
      <c r="K148" s="305"/>
    </row>
    <row r="149" spans="2:11" ht="15" customHeight="1">
      <c r="B149" s="284"/>
      <c r="C149" s="309" t="s">
        <v>591</v>
      </c>
      <c r="D149" s="264"/>
      <c r="E149" s="264"/>
      <c r="F149" s="310" t="s">
        <v>588</v>
      </c>
      <c r="G149" s="264"/>
      <c r="H149" s="309" t="s">
        <v>627</v>
      </c>
      <c r="I149" s="309" t="s">
        <v>590</v>
      </c>
      <c r="J149" s="309">
        <v>120</v>
      </c>
      <c r="K149" s="305"/>
    </row>
    <row r="150" spans="2:11" ht="15" customHeight="1">
      <c r="B150" s="284"/>
      <c r="C150" s="309" t="s">
        <v>636</v>
      </c>
      <c r="D150" s="264"/>
      <c r="E150" s="264"/>
      <c r="F150" s="310" t="s">
        <v>588</v>
      </c>
      <c r="G150" s="264"/>
      <c r="H150" s="309" t="s">
        <v>647</v>
      </c>
      <c r="I150" s="309" t="s">
        <v>590</v>
      </c>
      <c r="J150" s="309" t="s">
        <v>638</v>
      </c>
      <c r="K150" s="305"/>
    </row>
    <row r="151" spans="2:11" ht="15" customHeight="1">
      <c r="B151" s="284"/>
      <c r="C151" s="309" t="s">
        <v>537</v>
      </c>
      <c r="D151" s="264"/>
      <c r="E151" s="264"/>
      <c r="F151" s="310" t="s">
        <v>588</v>
      </c>
      <c r="G151" s="264"/>
      <c r="H151" s="309" t="s">
        <v>648</v>
      </c>
      <c r="I151" s="309" t="s">
        <v>590</v>
      </c>
      <c r="J151" s="309" t="s">
        <v>638</v>
      </c>
      <c r="K151" s="305"/>
    </row>
    <row r="152" spans="2:11" ht="15" customHeight="1">
      <c r="B152" s="284"/>
      <c r="C152" s="309" t="s">
        <v>593</v>
      </c>
      <c r="D152" s="264"/>
      <c r="E152" s="264"/>
      <c r="F152" s="310" t="s">
        <v>594</v>
      </c>
      <c r="G152" s="264"/>
      <c r="H152" s="309" t="s">
        <v>627</v>
      </c>
      <c r="I152" s="309" t="s">
        <v>590</v>
      </c>
      <c r="J152" s="309">
        <v>50</v>
      </c>
      <c r="K152" s="305"/>
    </row>
    <row r="153" spans="2:11" ht="15" customHeight="1">
      <c r="B153" s="284"/>
      <c r="C153" s="309" t="s">
        <v>596</v>
      </c>
      <c r="D153" s="264"/>
      <c r="E153" s="264"/>
      <c r="F153" s="310" t="s">
        <v>588</v>
      </c>
      <c r="G153" s="264"/>
      <c r="H153" s="309" t="s">
        <v>627</v>
      </c>
      <c r="I153" s="309" t="s">
        <v>598</v>
      </c>
      <c r="J153" s="309"/>
      <c r="K153" s="305"/>
    </row>
    <row r="154" spans="2:11" ht="15" customHeight="1">
      <c r="B154" s="284"/>
      <c r="C154" s="309" t="s">
        <v>607</v>
      </c>
      <c r="D154" s="264"/>
      <c r="E154" s="264"/>
      <c r="F154" s="310" t="s">
        <v>594</v>
      </c>
      <c r="G154" s="264"/>
      <c r="H154" s="309" t="s">
        <v>627</v>
      </c>
      <c r="I154" s="309" t="s">
        <v>590</v>
      </c>
      <c r="J154" s="309">
        <v>50</v>
      </c>
      <c r="K154" s="305"/>
    </row>
    <row r="155" spans="2:11" ht="15" customHeight="1">
      <c r="B155" s="284"/>
      <c r="C155" s="309" t="s">
        <v>615</v>
      </c>
      <c r="D155" s="264"/>
      <c r="E155" s="264"/>
      <c r="F155" s="310" t="s">
        <v>594</v>
      </c>
      <c r="G155" s="264"/>
      <c r="H155" s="309" t="s">
        <v>627</v>
      </c>
      <c r="I155" s="309" t="s">
        <v>590</v>
      </c>
      <c r="J155" s="309">
        <v>50</v>
      </c>
      <c r="K155" s="305"/>
    </row>
    <row r="156" spans="2:11" ht="15" customHeight="1">
      <c r="B156" s="284"/>
      <c r="C156" s="309" t="s">
        <v>613</v>
      </c>
      <c r="D156" s="264"/>
      <c r="E156" s="264"/>
      <c r="F156" s="310" t="s">
        <v>594</v>
      </c>
      <c r="G156" s="264"/>
      <c r="H156" s="309" t="s">
        <v>627</v>
      </c>
      <c r="I156" s="309" t="s">
        <v>590</v>
      </c>
      <c r="J156" s="309">
        <v>50</v>
      </c>
      <c r="K156" s="305"/>
    </row>
    <row r="157" spans="2:11" ht="15" customHeight="1">
      <c r="B157" s="284"/>
      <c r="C157" s="309" t="s">
        <v>96</v>
      </c>
      <c r="D157" s="264"/>
      <c r="E157" s="264"/>
      <c r="F157" s="310" t="s">
        <v>588</v>
      </c>
      <c r="G157" s="264"/>
      <c r="H157" s="309" t="s">
        <v>649</v>
      </c>
      <c r="I157" s="309" t="s">
        <v>590</v>
      </c>
      <c r="J157" s="309" t="s">
        <v>650</v>
      </c>
      <c r="K157" s="305"/>
    </row>
    <row r="158" spans="2:11" ht="15" customHeight="1">
      <c r="B158" s="284"/>
      <c r="C158" s="309" t="s">
        <v>651</v>
      </c>
      <c r="D158" s="264"/>
      <c r="E158" s="264"/>
      <c r="F158" s="310" t="s">
        <v>588</v>
      </c>
      <c r="G158" s="264"/>
      <c r="H158" s="309" t="s">
        <v>652</v>
      </c>
      <c r="I158" s="309" t="s">
        <v>622</v>
      </c>
      <c r="J158" s="309"/>
      <c r="K158" s="305"/>
    </row>
    <row r="159" spans="2:11" ht="15" customHeight="1">
      <c r="B159" s="311"/>
      <c r="C159" s="293"/>
      <c r="D159" s="293"/>
      <c r="E159" s="293"/>
      <c r="F159" s="293"/>
      <c r="G159" s="293"/>
      <c r="H159" s="293"/>
      <c r="I159" s="293"/>
      <c r="J159" s="293"/>
      <c r="K159" s="312"/>
    </row>
    <row r="160" spans="2:11" ht="18.75" customHeight="1">
      <c r="B160" s="260"/>
      <c r="C160" s="264"/>
      <c r="D160" s="264"/>
      <c r="E160" s="264"/>
      <c r="F160" s="283"/>
      <c r="G160" s="264"/>
      <c r="H160" s="264"/>
      <c r="I160" s="264"/>
      <c r="J160" s="264"/>
      <c r="K160" s="260"/>
    </row>
    <row r="161" spans="2:11" ht="18.75" customHeight="1">
      <c r="B161" s="270"/>
      <c r="C161" s="270"/>
      <c r="D161" s="270"/>
      <c r="E161" s="270"/>
      <c r="F161" s="270"/>
      <c r="G161" s="270"/>
      <c r="H161" s="270"/>
      <c r="I161" s="270"/>
      <c r="J161" s="270"/>
      <c r="K161" s="270"/>
    </row>
    <row r="162" spans="2:11" ht="7.5" customHeight="1">
      <c r="B162" s="252"/>
      <c r="C162" s="253"/>
      <c r="D162" s="253"/>
      <c r="E162" s="253"/>
      <c r="F162" s="253"/>
      <c r="G162" s="253"/>
      <c r="H162" s="253"/>
      <c r="I162" s="253"/>
      <c r="J162" s="253"/>
      <c r="K162" s="254"/>
    </row>
    <row r="163" spans="2:11" ht="45" customHeight="1">
      <c r="B163" s="255"/>
      <c r="C163" s="377" t="s">
        <v>653</v>
      </c>
      <c r="D163" s="377"/>
      <c r="E163" s="377"/>
      <c r="F163" s="377"/>
      <c r="G163" s="377"/>
      <c r="H163" s="377"/>
      <c r="I163" s="377"/>
      <c r="J163" s="377"/>
      <c r="K163" s="256"/>
    </row>
    <row r="164" spans="2:11" ht="17.25" customHeight="1">
      <c r="B164" s="255"/>
      <c r="C164" s="276" t="s">
        <v>582</v>
      </c>
      <c r="D164" s="276"/>
      <c r="E164" s="276"/>
      <c r="F164" s="276" t="s">
        <v>583</v>
      </c>
      <c r="G164" s="313"/>
      <c r="H164" s="314" t="s">
        <v>114</v>
      </c>
      <c r="I164" s="314" t="s">
        <v>60</v>
      </c>
      <c r="J164" s="276" t="s">
        <v>584</v>
      </c>
      <c r="K164" s="256"/>
    </row>
    <row r="165" spans="2:11" ht="17.25" customHeight="1">
      <c r="B165" s="257"/>
      <c r="C165" s="278" t="s">
        <v>585</v>
      </c>
      <c r="D165" s="278"/>
      <c r="E165" s="278"/>
      <c r="F165" s="279" t="s">
        <v>586</v>
      </c>
      <c r="G165" s="315"/>
      <c r="H165" s="316"/>
      <c r="I165" s="316"/>
      <c r="J165" s="278" t="s">
        <v>587</v>
      </c>
      <c r="K165" s="258"/>
    </row>
    <row r="166" spans="2:11" ht="5.25" customHeight="1">
      <c r="B166" s="284"/>
      <c r="C166" s="281"/>
      <c r="D166" s="281"/>
      <c r="E166" s="281"/>
      <c r="F166" s="281"/>
      <c r="G166" s="282"/>
      <c r="H166" s="281"/>
      <c r="I166" s="281"/>
      <c r="J166" s="281"/>
      <c r="K166" s="305"/>
    </row>
    <row r="167" spans="2:11" ht="15" customHeight="1">
      <c r="B167" s="284"/>
      <c r="C167" s="264" t="s">
        <v>591</v>
      </c>
      <c r="D167" s="264"/>
      <c r="E167" s="264"/>
      <c r="F167" s="283" t="s">
        <v>588</v>
      </c>
      <c r="G167" s="264"/>
      <c r="H167" s="264" t="s">
        <v>627</v>
      </c>
      <c r="I167" s="264" t="s">
        <v>590</v>
      </c>
      <c r="J167" s="264">
        <v>120</v>
      </c>
      <c r="K167" s="305"/>
    </row>
    <row r="168" spans="2:11" ht="15" customHeight="1">
      <c r="B168" s="284"/>
      <c r="C168" s="264" t="s">
        <v>636</v>
      </c>
      <c r="D168" s="264"/>
      <c r="E168" s="264"/>
      <c r="F168" s="283" t="s">
        <v>588</v>
      </c>
      <c r="G168" s="264"/>
      <c r="H168" s="264" t="s">
        <v>637</v>
      </c>
      <c r="I168" s="264" t="s">
        <v>590</v>
      </c>
      <c r="J168" s="264" t="s">
        <v>638</v>
      </c>
      <c r="K168" s="305"/>
    </row>
    <row r="169" spans="2:11" ht="15" customHeight="1">
      <c r="B169" s="284"/>
      <c r="C169" s="264" t="s">
        <v>537</v>
      </c>
      <c r="D169" s="264"/>
      <c r="E169" s="264"/>
      <c r="F169" s="283" t="s">
        <v>588</v>
      </c>
      <c r="G169" s="264"/>
      <c r="H169" s="264" t="s">
        <v>654</v>
      </c>
      <c r="I169" s="264" t="s">
        <v>590</v>
      </c>
      <c r="J169" s="264" t="s">
        <v>638</v>
      </c>
      <c r="K169" s="305"/>
    </row>
    <row r="170" spans="2:11" ht="15" customHeight="1">
      <c r="B170" s="284"/>
      <c r="C170" s="264" t="s">
        <v>593</v>
      </c>
      <c r="D170" s="264"/>
      <c r="E170" s="264"/>
      <c r="F170" s="283" t="s">
        <v>594</v>
      </c>
      <c r="G170" s="264"/>
      <c r="H170" s="264" t="s">
        <v>654</v>
      </c>
      <c r="I170" s="264" t="s">
        <v>590</v>
      </c>
      <c r="J170" s="264">
        <v>50</v>
      </c>
      <c r="K170" s="305"/>
    </row>
    <row r="171" spans="2:11" ht="15" customHeight="1">
      <c r="B171" s="284"/>
      <c r="C171" s="264" t="s">
        <v>596</v>
      </c>
      <c r="D171" s="264"/>
      <c r="E171" s="264"/>
      <c r="F171" s="283" t="s">
        <v>588</v>
      </c>
      <c r="G171" s="264"/>
      <c r="H171" s="264" t="s">
        <v>654</v>
      </c>
      <c r="I171" s="264" t="s">
        <v>598</v>
      </c>
      <c r="J171" s="264"/>
      <c r="K171" s="305"/>
    </row>
    <row r="172" spans="2:11" ht="15" customHeight="1">
      <c r="B172" s="284"/>
      <c r="C172" s="264" t="s">
        <v>607</v>
      </c>
      <c r="D172" s="264"/>
      <c r="E172" s="264"/>
      <c r="F172" s="283" t="s">
        <v>594</v>
      </c>
      <c r="G172" s="264"/>
      <c r="H172" s="264" t="s">
        <v>654</v>
      </c>
      <c r="I172" s="264" t="s">
        <v>590</v>
      </c>
      <c r="J172" s="264">
        <v>50</v>
      </c>
      <c r="K172" s="305"/>
    </row>
    <row r="173" spans="2:11" ht="15" customHeight="1">
      <c r="B173" s="284"/>
      <c r="C173" s="264" t="s">
        <v>615</v>
      </c>
      <c r="D173" s="264"/>
      <c r="E173" s="264"/>
      <c r="F173" s="283" t="s">
        <v>594</v>
      </c>
      <c r="G173" s="264"/>
      <c r="H173" s="264" t="s">
        <v>654</v>
      </c>
      <c r="I173" s="264" t="s">
        <v>590</v>
      </c>
      <c r="J173" s="264">
        <v>50</v>
      </c>
      <c r="K173" s="305"/>
    </row>
    <row r="174" spans="2:11" ht="15" customHeight="1">
      <c r="B174" s="284"/>
      <c r="C174" s="264" t="s">
        <v>613</v>
      </c>
      <c r="D174" s="264"/>
      <c r="E174" s="264"/>
      <c r="F174" s="283" t="s">
        <v>594</v>
      </c>
      <c r="G174" s="264"/>
      <c r="H174" s="264" t="s">
        <v>654</v>
      </c>
      <c r="I174" s="264" t="s">
        <v>590</v>
      </c>
      <c r="J174" s="264">
        <v>50</v>
      </c>
      <c r="K174" s="305"/>
    </row>
    <row r="175" spans="2:11" ht="15" customHeight="1">
      <c r="B175" s="284"/>
      <c r="C175" s="264" t="s">
        <v>113</v>
      </c>
      <c r="D175" s="264"/>
      <c r="E175" s="264"/>
      <c r="F175" s="283" t="s">
        <v>588</v>
      </c>
      <c r="G175" s="264"/>
      <c r="H175" s="264" t="s">
        <v>655</v>
      </c>
      <c r="I175" s="264" t="s">
        <v>656</v>
      </c>
      <c r="J175" s="264"/>
      <c r="K175" s="305"/>
    </row>
    <row r="176" spans="2:11" ht="15" customHeight="1">
      <c r="B176" s="284"/>
      <c r="C176" s="264" t="s">
        <v>60</v>
      </c>
      <c r="D176" s="264"/>
      <c r="E176" s="264"/>
      <c r="F176" s="283" t="s">
        <v>588</v>
      </c>
      <c r="G176" s="264"/>
      <c r="H176" s="264" t="s">
        <v>657</v>
      </c>
      <c r="I176" s="264" t="s">
        <v>658</v>
      </c>
      <c r="J176" s="264">
        <v>1</v>
      </c>
      <c r="K176" s="305"/>
    </row>
    <row r="177" spans="2:11" ht="15" customHeight="1">
      <c r="B177" s="284"/>
      <c r="C177" s="264" t="s">
        <v>56</v>
      </c>
      <c r="D177" s="264"/>
      <c r="E177" s="264"/>
      <c r="F177" s="283" t="s">
        <v>588</v>
      </c>
      <c r="G177" s="264"/>
      <c r="H177" s="264" t="s">
        <v>659</v>
      </c>
      <c r="I177" s="264" t="s">
        <v>590</v>
      </c>
      <c r="J177" s="264">
        <v>20</v>
      </c>
      <c r="K177" s="305"/>
    </row>
    <row r="178" spans="2:11" ht="15" customHeight="1">
      <c r="B178" s="284"/>
      <c r="C178" s="264" t="s">
        <v>114</v>
      </c>
      <c r="D178" s="264"/>
      <c r="E178" s="264"/>
      <c r="F178" s="283" t="s">
        <v>588</v>
      </c>
      <c r="G178" s="264"/>
      <c r="H178" s="264" t="s">
        <v>660</v>
      </c>
      <c r="I178" s="264" t="s">
        <v>590</v>
      </c>
      <c r="J178" s="264">
        <v>255</v>
      </c>
      <c r="K178" s="305"/>
    </row>
    <row r="179" spans="2:11" ht="15" customHeight="1">
      <c r="B179" s="284"/>
      <c r="C179" s="264" t="s">
        <v>115</v>
      </c>
      <c r="D179" s="264"/>
      <c r="E179" s="264"/>
      <c r="F179" s="283" t="s">
        <v>588</v>
      </c>
      <c r="G179" s="264"/>
      <c r="H179" s="264" t="s">
        <v>553</v>
      </c>
      <c r="I179" s="264" t="s">
        <v>590</v>
      </c>
      <c r="J179" s="264">
        <v>10</v>
      </c>
      <c r="K179" s="305"/>
    </row>
    <row r="180" spans="2:11" ht="15" customHeight="1">
      <c r="B180" s="284"/>
      <c r="C180" s="264" t="s">
        <v>116</v>
      </c>
      <c r="D180" s="264"/>
      <c r="E180" s="264"/>
      <c r="F180" s="283" t="s">
        <v>588</v>
      </c>
      <c r="G180" s="264"/>
      <c r="H180" s="264" t="s">
        <v>661</v>
      </c>
      <c r="I180" s="264" t="s">
        <v>622</v>
      </c>
      <c r="J180" s="264"/>
      <c r="K180" s="305"/>
    </row>
    <row r="181" spans="2:11" ht="15" customHeight="1">
      <c r="B181" s="284"/>
      <c r="C181" s="264" t="s">
        <v>662</v>
      </c>
      <c r="D181" s="264"/>
      <c r="E181" s="264"/>
      <c r="F181" s="283" t="s">
        <v>588</v>
      </c>
      <c r="G181" s="264"/>
      <c r="H181" s="264" t="s">
        <v>663</v>
      </c>
      <c r="I181" s="264" t="s">
        <v>622</v>
      </c>
      <c r="J181" s="264"/>
      <c r="K181" s="305"/>
    </row>
    <row r="182" spans="2:11" ht="15" customHeight="1">
      <c r="B182" s="284"/>
      <c r="C182" s="264" t="s">
        <v>651</v>
      </c>
      <c r="D182" s="264"/>
      <c r="E182" s="264"/>
      <c r="F182" s="283" t="s">
        <v>588</v>
      </c>
      <c r="G182" s="264"/>
      <c r="H182" s="264" t="s">
        <v>664</v>
      </c>
      <c r="I182" s="264" t="s">
        <v>622</v>
      </c>
      <c r="J182" s="264"/>
      <c r="K182" s="305"/>
    </row>
    <row r="183" spans="2:11" ht="15" customHeight="1">
      <c r="B183" s="284"/>
      <c r="C183" s="264" t="s">
        <v>118</v>
      </c>
      <c r="D183" s="264"/>
      <c r="E183" s="264"/>
      <c r="F183" s="283" t="s">
        <v>594</v>
      </c>
      <c r="G183" s="264"/>
      <c r="H183" s="264" t="s">
        <v>665</v>
      </c>
      <c r="I183" s="264" t="s">
        <v>590</v>
      </c>
      <c r="J183" s="264">
        <v>50</v>
      </c>
      <c r="K183" s="305"/>
    </row>
    <row r="184" spans="2:11" ht="15" customHeight="1">
      <c r="B184" s="284"/>
      <c r="C184" s="264" t="s">
        <v>666</v>
      </c>
      <c r="D184" s="264"/>
      <c r="E184" s="264"/>
      <c r="F184" s="283" t="s">
        <v>594</v>
      </c>
      <c r="G184" s="264"/>
      <c r="H184" s="264" t="s">
        <v>667</v>
      </c>
      <c r="I184" s="264" t="s">
        <v>668</v>
      </c>
      <c r="J184" s="264"/>
      <c r="K184" s="305"/>
    </row>
    <row r="185" spans="2:11" ht="15" customHeight="1">
      <c r="B185" s="284"/>
      <c r="C185" s="264" t="s">
        <v>669</v>
      </c>
      <c r="D185" s="264"/>
      <c r="E185" s="264"/>
      <c r="F185" s="283" t="s">
        <v>594</v>
      </c>
      <c r="G185" s="264"/>
      <c r="H185" s="264" t="s">
        <v>670</v>
      </c>
      <c r="I185" s="264" t="s">
        <v>668</v>
      </c>
      <c r="J185" s="264"/>
      <c r="K185" s="305"/>
    </row>
    <row r="186" spans="2:11" ht="15" customHeight="1">
      <c r="B186" s="284"/>
      <c r="C186" s="264" t="s">
        <v>671</v>
      </c>
      <c r="D186" s="264"/>
      <c r="E186" s="264"/>
      <c r="F186" s="283" t="s">
        <v>594</v>
      </c>
      <c r="G186" s="264"/>
      <c r="H186" s="264" t="s">
        <v>672</v>
      </c>
      <c r="I186" s="264" t="s">
        <v>668</v>
      </c>
      <c r="J186" s="264"/>
      <c r="K186" s="305"/>
    </row>
    <row r="187" spans="2:11" ht="15" customHeight="1">
      <c r="B187" s="284"/>
      <c r="C187" s="317" t="s">
        <v>673</v>
      </c>
      <c r="D187" s="264"/>
      <c r="E187" s="264"/>
      <c r="F187" s="283" t="s">
        <v>594</v>
      </c>
      <c r="G187" s="264"/>
      <c r="H187" s="264" t="s">
        <v>674</v>
      </c>
      <c r="I187" s="264" t="s">
        <v>675</v>
      </c>
      <c r="J187" s="318" t="s">
        <v>676</v>
      </c>
      <c r="K187" s="305"/>
    </row>
    <row r="188" spans="2:11" ht="15" customHeight="1">
      <c r="B188" s="284"/>
      <c r="C188" s="269" t="s">
        <v>45</v>
      </c>
      <c r="D188" s="264"/>
      <c r="E188" s="264"/>
      <c r="F188" s="283" t="s">
        <v>588</v>
      </c>
      <c r="G188" s="264"/>
      <c r="H188" s="260" t="s">
        <v>677</v>
      </c>
      <c r="I188" s="264" t="s">
        <v>678</v>
      </c>
      <c r="J188" s="264"/>
      <c r="K188" s="305"/>
    </row>
    <row r="189" spans="2:11" ht="15" customHeight="1">
      <c r="B189" s="284"/>
      <c r="C189" s="269" t="s">
        <v>679</v>
      </c>
      <c r="D189" s="264"/>
      <c r="E189" s="264"/>
      <c r="F189" s="283" t="s">
        <v>588</v>
      </c>
      <c r="G189" s="264"/>
      <c r="H189" s="264" t="s">
        <v>680</v>
      </c>
      <c r="I189" s="264" t="s">
        <v>622</v>
      </c>
      <c r="J189" s="264"/>
      <c r="K189" s="305"/>
    </row>
    <row r="190" spans="2:11" ht="15" customHeight="1">
      <c r="B190" s="284"/>
      <c r="C190" s="269" t="s">
        <v>681</v>
      </c>
      <c r="D190" s="264"/>
      <c r="E190" s="264"/>
      <c r="F190" s="283" t="s">
        <v>588</v>
      </c>
      <c r="G190" s="264"/>
      <c r="H190" s="264" t="s">
        <v>682</v>
      </c>
      <c r="I190" s="264" t="s">
        <v>622</v>
      </c>
      <c r="J190" s="264"/>
      <c r="K190" s="305"/>
    </row>
    <row r="191" spans="2:11" ht="15" customHeight="1">
      <c r="B191" s="284"/>
      <c r="C191" s="269" t="s">
        <v>683</v>
      </c>
      <c r="D191" s="264"/>
      <c r="E191" s="264"/>
      <c r="F191" s="283" t="s">
        <v>594</v>
      </c>
      <c r="G191" s="264"/>
      <c r="H191" s="264" t="s">
        <v>684</v>
      </c>
      <c r="I191" s="264" t="s">
        <v>622</v>
      </c>
      <c r="J191" s="264"/>
      <c r="K191" s="305"/>
    </row>
    <row r="192" spans="2:11" ht="15" customHeight="1">
      <c r="B192" s="311"/>
      <c r="C192" s="319"/>
      <c r="D192" s="293"/>
      <c r="E192" s="293"/>
      <c r="F192" s="293"/>
      <c r="G192" s="293"/>
      <c r="H192" s="293"/>
      <c r="I192" s="293"/>
      <c r="J192" s="293"/>
      <c r="K192" s="312"/>
    </row>
    <row r="193" spans="2:11" ht="18.75" customHeight="1">
      <c r="B193" s="260"/>
      <c r="C193" s="264"/>
      <c r="D193" s="264"/>
      <c r="E193" s="264"/>
      <c r="F193" s="283"/>
      <c r="G193" s="264"/>
      <c r="H193" s="264"/>
      <c r="I193" s="264"/>
      <c r="J193" s="264"/>
      <c r="K193" s="260"/>
    </row>
    <row r="194" spans="2:11" ht="18.75" customHeight="1">
      <c r="B194" s="260"/>
      <c r="C194" s="264"/>
      <c r="D194" s="264"/>
      <c r="E194" s="264"/>
      <c r="F194" s="283"/>
      <c r="G194" s="264"/>
      <c r="H194" s="264"/>
      <c r="I194" s="264"/>
      <c r="J194" s="264"/>
      <c r="K194" s="260"/>
    </row>
    <row r="195" spans="2:11" ht="18.75" customHeight="1">
      <c r="B195" s="270"/>
      <c r="C195" s="270"/>
      <c r="D195" s="270"/>
      <c r="E195" s="270"/>
      <c r="F195" s="270"/>
      <c r="G195" s="270"/>
      <c r="H195" s="270"/>
      <c r="I195" s="270"/>
      <c r="J195" s="270"/>
      <c r="K195" s="270"/>
    </row>
    <row r="196" spans="2:11">
      <c r="B196" s="252"/>
      <c r="C196" s="253"/>
      <c r="D196" s="253"/>
      <c r="E196" s="253"/>
      <c r="F196" s="253"/>
      <c r="G196" s="253"/>
      <c r="H196" s="253"/>
      <c r="I196" s="253"/>
      <c r="J196" s="253"/>
      <c r="K196" s="254"/>
    </row>
    <row r="197" spans="2:11" ht="21">
      <c r="B197" s="255"/>
      <c r="C197" s="377" t="s">
        <v>685</v>
      </c>
      <c r="D197" s="377"/>
      <c r="E197" s="377"/>
      <c r="F197" s="377"/>
      <c r="G197" s="377"/>
      <c r="H197" s="377"/>
      <c r="I197" s="377"/>
      <c r="J197" s="377"/>
      <c r="K197" s="256"/>
    </row>
    <row r="198" spans="2:11" ht="25.5" customHeight="1">
      <c r="B198" s="255"/>
      <c r="C198" s="320" t="s">
        <v>686</v>
      </c>
      <c r="D198" s="320"/>
      <c r="E198" s="320"/>
      <c r="F198" s="320" t="s">
        <v>687</v>
      </c>
      <c r="G198" s="321"/>
      <c r="H198" s="382" t="s">
        <v>688</v>
      </c>
      <c r="I198" s="382"/>
      <c r="J198" s="382"/>
      <c r="K198" s="256"/>
    </row>
    <row r="199" spans="2:11" ht="5.25" customHeight="1">
      <c r="B199" s="284"/>
      <c r="C199" s="281"/>
      <c r="D199" s="281"/>
      <c r="E199" s="281"/>
      <c r="F199" s="281"/>
      <c r="G199" s="264"/>
      <c r="H199" s="281"/>
      <c r="I199" s="281"/>
      <c r="J199" s="281"/>
      <c r="K199" s="305"/>
    </row>
    <row r="200" spans="2:11" ht="15" customHeight="1">
      <c r="B200" s="284"/>
      <c r="C200" s="264" t="s">
        <v>678</v>
      </c>
      <c r="D200" s="264"/>
      <c r="E200" s="264"/>
      <c r="F200" s="283" t="s">
        <v>46</v>
      </c>
      <c r="G200" s="264"/>
      <c r="H200" s="379" t="s">
        <v>689</v>
      </c>
      <c r="I200" s="379"/>
      <c r="J200" s="379"/>
      <c r="K200" s="305"/>
    </row>
    <row r="201" spans="2:11" ht="15" customHeight="1">
      <c r="B201" s="284"/>
      <c r="C201" s="290"/>
      <c r="D201" s="264"/>
      <c r="E201" s="264"/>
      <c r="F201" s="283" t="s">
        <v>47</v>
      </c>
      <c r="G201" s="264"/>
      <c r="H201" s="379" t="s">
        <v>690</v>
      </c>
      <c r="I201" s="379"/>
      <c r="J201" s="379"/>
      <c r="K201" s="305"/>
    </row>
    <row r="202" spans="2:11" ht="15" customHeight="1">
      <c r="B202" s="284"/>
      <c r="C202" s="290"/>
      <c r="D202" s="264"/>
      <c r="E202" s="264"/>
      <c r="F202" s="283" t="s">
        <v>50</v>
      </c>
      <c r="G202" s="264"/>
      <c r="H202" s="379" t="s">
        <v>691</v>
      </c>
      <c r="I202" s="379"/>
      <c r="J202" s="379"/>
      <c r="K202" s="305"/>
    </row>
    <row r="203" spans="2:11" ht="15" customHeight="1">
      <c r="B203" s="284"/>
      <c r="C203" s="264"/>
      <c r="D203" s="264"/>
      <c r="E203" s="264"/>
      <c r="F203" s="283" t="s">
        <v>48</v>
      </c>
      <c r="G203" s="264"/>
      <c r="H203" s="379" t="s">
        <v>692</v>
      </c>
      <c r="I203" s="379"/>
      <c r="J203" s="379"/>
      <c r="K203" s="305"/>
    </row>
    <row r="204" spans="2:11" ht="15" customHeight="1">
      <c r="B204" s="284"/>
      <c r="C204" s="264"/>
      <c r="D204" s="264"/>
      <c r="E204" s="264"/>
      <c r="F204" s="283" t="s">
        <v>49</v>
      </c>
      <c r="G204" s="264"/>
      <c r="H204" s="379" t="s">
        <v>693</v>
      </c>
      <c r="I204" s="379"/>
      <c r="J204" s="379"/>
      <c r="K204" s="305"/>
    </row>
    <row r="205" spans="2:11" ht="15" customHeight="1">
      <c r="B205" s="284"/>
      <c r="C205" s="264"/>
      <c r="D205" s="264"/>
      <c r="E205" s="264"/>
      <c r="F205" s="283"/>
      <c r="G205" s="264"/>
      <c r="H205" s="264"/>
      <c r="I205" s="264"/>
      <c r="J205" s="264"/>
      <c r="K205" s="305"/>
    </row>
    <row r="206" spans="2:11" ht="15" customHeight="1">
      <c r="B206" s="284"/>
      <c r="C206" s="264" t="s">
        <v>634</v>
      </c>
      <c r="D206" s="264"/>
      <c r="E206" s="264"/>
      <c r="F206" s="283" t="s">
        <v>82</v>
      </c>
      <c r="G206" s="264"/>
      <c r="H206" s="379" t="s">
        <v>694</v>
      </c>
      <c r="I206" s="379"/>
      <c r="J206" s="379"/>
      <c r="K206" s="305"/>
    </row>
    <row r="207" spans="2:11" ht="15" customHeight="1">
      <c r="B207" s="284"/>
      <c r="C207" s="290"/>
      <c r="D207" s="264"/>
      <c r="E207" s="264"/>
      <c r="F207" s="283" t="s">
        <v>533</v>
      </c>
      <c r="G207" s="264"/>
      <c r="H207" s="379" t="s">
        <v>534</v>
      </c>
      <c r="I207" s="379"/>
      <c r="J207" s="379"/>
      <c r="K207" s="305"/>
    </row>
    <row r="208" spans="2:11" ht="15" customHeight="1">
      <c r="B208" s="284"/>
      <c r="C208" s="264"/>
      <c r="D208" s="264"/>
      <c r="E208" s="264"/>
      <c r="F208" s="283" t="s">
        <v>531</v>
      </c>
      <c r="G208" s="264"/>
      <c r="H208" s="379" t="s">
        <v>695</v>
      </c>
      <c r="I208" s="379"/>
      <c r="J208" s="379"/>
      <c r="K208" s="305"/>
    </row>
    <row r="209" spans="2:11" ht="15" customHeight="1">
      <c r="B209" s="322"/>
      <c r="C209" s="290"/>
      <c r="D209" s="290"/>
      <c r="E209" s="290"/>
      <c r="F209" s="283" t="s">
        <v>535</v>
      </c>
      <c r="G209" s="269"/>
      <c r="H209" s="383" t="s">
        <v>536</v>
      </c>
      <c r="I209" s="383"/>
      <c r="J209" s="383"/>
      <c r="K209" s="323"/>
    </row>
    <row r="210" spans="2:11" ht="15" customHeight="1">
      <c r="B210" s="322"/>
      <c r="C210" s="290"/>
      <c r="D210" s="290"/>
      <c r="E210" s="290"/>
      <c r="F210" s="283" t="s">
        <v>505</v>
      </c>
      <c r="G210" s="269"/>
      <c r="H210" s="383" t="s">
        <v>85</v>
      </c>
      <c r="I210" s="383"/>
      <c r="J210" s="383"/>
      <c r="K210" s="323"/>
    </row>
    <row r="211" spans="2:11" ht="15" customHeight="1">
      <c r="B211" s="322"/>
      <c r="C211" s="290"/>
      <c r="D211" s="290"/>
      <c r="E211" s="290"/>
      <c r="F211" s="324"/>
      <c r="G211" s="269"/>
      <c r="H211" s="325"/>
      <c r="I211" s="325"/>
      <c r="J211" s="325"/>
      <c r="K211" s="323"/>
    </row>
    <row r="212" spans="2:11" ht="15" customHeight="1">
      <c r="B212" s="322"/>
      <c r="C212" s="264" t="s">
        <v>658</v>
      </c>
      <c r="D212" s="290"/>
      <c r="E212" s="290"/>
      <c r="F212" s="283">
        <v>1</v>
      </c>
      <c r="G212" s="269"/>
      <c r="H212" s="383" t="s">
        <v>696</v>
      </c>
      <c r="I212" s="383"/>
      <c r="J212" s="383"/>
      <c r="K212" s="323"/>
    </row>
    <row r="213" spans="2:11" ht="15" customHeight="1">
      <c r="B213" s="322"/>
      <c r="C213" s="290"/>
      <c r="D213" s="290"/>
      <c r="E213" s="290"/>
      <c r="F213" s="283">
        <v>2</v>
      </c>
      <c r="G213" s="269"/>
      <c r="H213" s="383" t="s">
        <v>697</v>
      </c>
      <c r="I213" s="383"/>
      <c r="J213" s="383"/>
      <c r="K213" s="323"/>
    </row>
    <row r="214" spans="2:11" ht="15" customHeight="1">
      <c r="B214" s="322"/>
      <c r="C214" s="290"/>
      <c r="D214" s="290"/>
      <c r="E214" s="290"/>
      <c r="F214" s="283">
        <v>3</v>
      </c>
      <c r="G214" s="269"/>
      <c r="H214" s="383" t="s">
        <v>698</v>
      </c>
      <c r="I214" s="383"/>
      <c r="J214" s="383"/>
      <c r="K214" s="323"/>
    </row>
    <row r="215" spans="2:11" ht="15" customHeight="1">
      <c r="B215" s="322"/>
      <c r="C215" s="290"/>
      <c r="D215" s="290"/>
      <c r="E215" s="290"/>
      <c r="F215" s="283">
        <v>4</v>
      </c>
      <c r="G215" s="269"/>
      <c r="H215" s="383" t="s">
        <v>699</v>
      </c>
      <c r="I215" s="383"/>
      <c r="J215" s="383"/>
      <c r="K215" s="323"/>
    </row>
    <row r="216" spans="2:11" ht="12.75" customHeight="1">
      <c r="B216" s="326"/>
      <c r="C216" s="327"/>
      <c r="D216" s="327"/>
      <c r="E216" s="327"/>
      <c r="F216" s="327"/>
      <c r="G216" s="327"/>
      <c r="H216" s="327"/>
      <c r="I216" s="327"/>
      <c r="J216" s="327"/>
      <c r="K216" s="328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7</vt:i4>
      </vt:variant>
    </vt:vector>
  </HeadingPairs>
  <TitlesOfParts>
    <vt:vector size="11" baseType="lpstr">
      <vt:lpstr>Rekapitulace stavby</vt:lpstr>
      <vt:lpstr>17_037_0100 - Stavební část</vt:lpstr>
      <vt:lpstr>17_037_0200 - Ostatní nák...</vt:lpstr>
      <vt:lpstr>Pokyny pro vyplnění</vt:lpstr>
      <vt:lpstr>'17_037_0100 - Stavební část'!Názvy_tisku</vt:lpstr>
      <vt:lpstr>'17_037_0200 - Ostatní nák...'!Názvy_tisku</vt:lpstr>
      <vt:lpstr>'Rekapitulace stavby'!Názvy_tisku</vt:lpstr>
      <vt:lpstr>'17_037_0100 - Stavební část'!Oblast_tisku</vt:lpstr>
      <vt:lpstr>'17_037_0200 - Ostatní nák...'!Oblast_tisku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DESKTOP-25MFG0R\Radek</dc:creator>
  <cp:lastModifiedBy>Tereza Nedbalová</cp:lastModifiedBy>
  <cp:lastPrinted>2018-06-01T12:08:43Z</cp:lastPrinted>
  <dcterms:created xsi:type="dcterms:W3CDTF">2018-06-01T09:52:48Z</dcterms:created>
  <dcterms:modified xsi:type="dcterms:W3CDTF">2018-06-18T11:06:44Z</dcterms:modified>
</cp:coreProperties>
</file>