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2" windowWidth="15300" windowHeight="8736"/>
  </bookViews>
  <sheets>
    <sheet name="List1" sheetId="1" r:id="rId1"/>
    <sheet name="List2" sheetId="2" r:id="rId2"/>
    <sheet name="List3" sheetId="3" r:id="rId3"/>
  </sheets>
  <calcPr calcId="144525"/>
</workbook>
</file>

<file path=xl/calcChain.xml><?xml version="1.0" encoding="utf-8"?>
<calcChain xmlns="http://schemas.openxmlformats.org/spreadsheetml/2006/main">
  <c r="F47" i="1" l="1"/>
  <c r="H91" i="1"/>
  <c r="H90" i="1"/>
  <c r="H88" i="1"/>
  <c r="H87" i="1"/>
  <c r="F87" i="1"/>
  <c r="H82" i="1"/>
  <c r="F82" i="1"/>
  <c r="F85" i="1" s="1"/>
  <c r="H85" i="1" s="1"/>
  <c r="H80" i="1"/>
  <c r="F80" i="1"/>
  <c r="H79" i="1"/>
  <c r="F76" i="1"/>
  <c r="H76" i="1" s="1"/>
  <c r="F71" i="1"/>
  <c r="H71" i="1" s="1"/>
  <c r="H68" i="1"/>
  <c r="H65" i="1"/>
  <c r="F65" i="1"/>
  <c r="H63" i="1"/>
  <c r="F63" i="1"/>
  <c r="F67" i="1" s="1"/>
  <c r="H62" i="1"/>
  <c r="F62" i="1"/>
  <c r="F66" i="1" s="1"/>
  <c r="H59" i="1"/>
  <c r="F59" i="1"/>
  <c r="F61" i="1" s="1"/>
  <c r="H61" i="1" s="1"/>
  <c r="H52" i="1"/>
  <c r="F52" i="1"/>
  <c r="F57" i="1" s="1"/>
  <c r="H50" i="1"/>
  <c r="F50" i="1"/>
  <c r="F51" i="1" s="1"/>
  <c r="H51" i="1" s="1"/>
  <c r="H47" i="1"/>
  <c r="F48" i="1"/>
  <c r="H46" i="1"/>
  <c r="F46" i="1"/>
  <c r="H45" i="1"/>
  <c r="F45" i="1"/>
  <c r="H43" i="1"/>
  <c r="F43" i="1"/>
  <c r="F44" i="1" s="1"/>
  <c r="H44" i="1" s="1"/>
  <c r="H42" i="1"/>
  <c r="F35" i="1"/>
  <c r="H35" i="1" s="1"/>
  <c r="F32" i="1"/>
  <c r="H32" i="1" s="1"/>
  <c r="F29" i="1"/>
  <c r="H29" i="1" s="1"/>
  <c r="F28" i="1"/>
  <c r="H28" i="1" s="1"/>
  <c r="F27" i="1"/>
  <c r="H27" i="1" s="1"/>
  <c r="H26" i="1"/>
  <c r="H25" i="1"/>
  <c r="F25" i="1"/>
  <c r="H22" i="1"/>
  <c r="F22" i="1"/>
  <c r="F24" i="1" s="1"/>
  <c r="H24" i="1" s="1"/>
  <c r="H21" i="1"/>
  <c r="F21" i="1"/>
  <c r="H19" i="1"/>
  <c r="F19" i="1"/>
  <c r="H18" i="1"/>
  <c r="F18" i="1"/>
  <c r="F20" i="1" s="1"/>
  <c r="H20" i="1" s="1"/>
  <c r="H17" i="1"/>
  <c r="F16" i="1"/>
  <c r="H16" i="1" s="1"/>
  <c r="H15" i="1"/>
  <c r="H14" i="1"/>
  <c r="F12" i="1"/>
  <c r="H12" i="1" s="1"/>
  <c r="F49" i="1" l="1"/>
  <c r="H49" i="1" s="1"/>
  <c r="H48" i="1"/>
  <c r="F58" i="1"/>
  <c r="H58" i="1" s="1"/>
  <c r="H57" i="1"/>
  <c r="F70" i="1"/>
  <c r="H70" i="1" s="1"/>
  <c r="H66" i="1"/>
  <c r="F69" i="1"/>
  <c r="H69" i="1" s="1"/>
  <c r="H67" i="1"/>
  <c r="F13" i="1"/>
  <c r="F30" i="1"/>
  <c r="H30" i="1" s="1"/>
  <c r="F31" i="1"/>
  <c r="H31" i="1" s="1"/>
  <c r="F33" i="1"/>
  <c r="F36" i="1"/>
  <c r="F40" i="1"/>
  <c r="F72" i="1"/>
  <c r="F73" i="1"/>
  <c r="F75" i="1"/>
  <c r="H75" i="1" s="1"/>
  <c r="F77" i="1"/>
  <c r="F23" i="1"/>
  <c r="H23" i="1" s="1"/>
  <c r="F53" i="1"/>
  <c r="H53" i="1" s="1"/>
  <c r="F54" i="1"/>
  <c r="H54" i="1" s="1"/>
  <c r="F55" i="1"/>
  <c r="F60" i="1"/>
  <c r="H60" i="1" s="1"/>
  <c r="F64" i="1"/>
  <c r="H64" i="1" s="1"/>
  <c r="F83" i="1"/>
  <c r="H83" i="1" s="1"/>
  <c r="F84" i="1" l="1"/>
  <c r="H84" i="1" s="1"/>
  <c r="H72" i="1"/>
  <c r="H36" i="1"/>
  <c r="F39" i="1"/>
  <c r="H39" i="1" s="1"/>
  <c r="F38" i="1"/>
  <c r="H38" i="1" s="1"/>
  <c r="F37" i="1"/>
  <c r="H37" i="1" s="1"/>
  <c r="F86" i="1"/>
  <c r="H13" i="1"/>
  <c r="F56" i="1"/>
  <c r="H56" i="1" s="1"/>
  <c r="H55" i="1"/>
  <c r="F81" i="1"/>
  <c r="H81" i="1" s="1"/>
  <c r="H77" i="1"/>
  <c r="H73" i="1"/>
  <c r="F74" i="1"/>
  <c r="H40" i="1"/>
  <c r="F41" i="1"/>
  <c r="H41" i="1" s="1"/>
  <c r="H33" i="1"/>
  <c r="F34" i="1"/>
  <c r="H34" i="1" s="1"/>
  <c r="H74" i="1" l="1"/>
  <c r="F78" i="1"/>
  <c r="H78" i="1" s="1"/>
  <c r="F89" i="1"/>
  <c r="H89" i="1" s="1"/>
  <c r="H86" i="1"/>
  <c r="H92" i="1" l="1"/>
  <c r="H93" i="1" s="1"/>
  <c r="H94" i="1" s="1"/>
  <c r="H95" i="1" s="1"/>
</calcChain>
</file>

<file path=xl/sharedStrings.xml><?xml version="1.0" encoding="utf-8"?>
<sst xmlns="http://schemas.openxmlformats.org/spreadsheetml/2006/main" count="274" uniqueCount="116">
  <si>
    <t>plocha</t>
  </si>
  <si>
    <t>m2</t>
  </si>
  <si>
    <t>obvod</t>
  </si>
  <si>
    <t>bm</t>
  </si>
  <si>
    <t>vytažení na prostupy</t>
  </si>
  <si>
    <t>č.pol.</t>
  </si>
  <si>
    <t>název prac. postupu</t>
  </si>
  <si>
    <t xml:space="preserve">               název položky</t>
  </si>
  <si>
    <t>výkon</t>
  </si>
  <si>
    <t>m.j.</t>
  </si>
  <si>
    <t xml:space="preserve">  množství</t>
  </si>
  <si>
    <t xml:space="preserve"> jed.cena</t>
  </si>
  <si>
    <t xml:space="preserve">      celkem</t>
  </si>
  <si>
    <t>Stávající střešní plášť</t>
  </si>
  <si>
    <t>Demontáž, odvoz a likvidace veškerých původních klempířských konstrukcí</t>
  </si>
  <si>
    <t>demontáž</t>
  </si>
  <si>
    <t>Demontáž, odvoz a likvidace střešní části stávajícího hromosvodu a to včetně patek apod</t>
  </si>
  <si>
    <t>Stožár STA</t>
  </si>
  <si>
    <t>Demontáž, odvoz a likvidace původního stožáru – 1 ks</t>
  </si>
  <si>
    <t>ks</t>
  </si>
  <si>
    <t>demontáž, odvoz a likvidace původního stožáru STA včetně původního ukotvení
b) dodávka a montáž nového stožáru STA délky 4 m a prům. min. 80 mm
c) nový stožár včetně upevňovacích prvků antén (držák, kotvy apod.) bude vyroben ze
slitin hliníku, z korozivzdorné oceli, případně z žárově zinkovaných trubek a profilů apod.
d) po celou dobu provádění prací na střeše bude zajištěn nerušený příjem TV signálu
e) systémové ošetření utěsnění prostupu kabelů tvarovkou v kombinaci s těsnícími tmely</t>
  </si>
  <si>
    <t>montáž + materiál</t>
  </si>
  <si>
    <t>systémové ošetření utěsnění prostupu kabelů tvarovkou v kombinaci s těsnícími tmely</t>
  </si>
  <si>
    <t>Střešní výlez</t>
  </si>
  <si>
    <t>demontáž, odvoz a likvidace původního výlezu na střechu</t>
  </si>
  <si>
    <t>dodávka a montáž nové navýšené obruby výlezu na střechu minimálně 200 mm nad plánovaný vrchní líc hydroizolační vrstvy</t>
  </si>
  <si>
    <t>dřevěný profil 100*100 mm ve 2 vrstvách</t>
  </si>
  <si>
    <t>dodávka</t>
  </si>
  <si>
    <t>spojovací materiál</t>
  </si>
  <si>
    <t>zednické práce pro montáž nového výlezu</t>
  </si>
  <si>
    <t>dodávka a montáž nového poklopu s vloženou tepelnou izolací, s možností uzamčení ze strany interiéru a aretací poklopu v otevřené poloze</t>
  </si>
  <si>
    <t>montáž</t>
  </si>
  <si>
    <t>OSB deska 10mm,střešní lať 40/60, polystyren 60 mm, aretace</t>
  </si>
  <si>
    <t>oprava a min. dvojnásobný ochranný nátěr prvku uchycení žebříku v prostoru výlezů</t>
  </si>
  <si>
    <t xml:space="preserve">Komory VZT </t>
  </si>
  <si>
    <t xml:space="preserve">kontrola stavu komor VZT </t>
  </si>
  <si>
    <t>sanace degradovaných železobetonových prvků (krycí železobetonové desky a stěny podstavců VZT komor)</t>
  </si>
  <si>
    <t>vnější zateplení podstavce VZT polystyrenem EPS 100 S o síle 100 mm</t>
  </si>
  <si>
    <t>polystyren EPS 100 S o síle 100 mm</t>
  </si>
  <si>
    <t>SBS asfaltový pás za studena samolepící typ SU o síle 3 mm nalepen plnoplošně na polystyren</t>
  </si>
  <si>
    <t>kotvy na ETICS</t>
  </si>
  <si>
    <t>Odvětrání kanalizace</t>
  </si>
  <si>
    <t>demontáž, odvoz a likvidace původních komínků odvětrání kanalizace</t>
  </si>
  <si>
    <t>Dodávka a montáž nových komínků odvětrání kanalizace včetně protidešťové hlavice z trubek a tvarovek odolných vůči UV záření vč. napojení na stávající odvětrání</t>
  </si>
  <si>
    <t>odvětrání VZT</t>
  </si>
  <si>
    <t>utěsnění původních odvětrávacích otvorů komory</t>
  </si>
  <si>
    <t>montáž nového poklopu komory VZT z OSB desky 18 mm, vyztužené L profilem z FeZn plechu, izolace spodní části desky samolepícím pásem</t>
  </si>
  <si>
    <t>OSB deska 18 mm 2500/1250</t>
  </si>
  <si>
    <t>SBS asfaltový pás</t>
  </si>
  <si>
    <t>osazení turbíny Lomoanco BIB 14 1ks, na VZT šachtu, zaizolování</t>
  </si>
  <si>
    <t xml:space="preserve">turbína LOMANCO BIB 14 </t>
  </si>
  <si>
    <t>Střešní odtokové vpusti</t>
  </si>
  <si>
    <t>vybourání původních vpustí a části svodu až na stropní panel, případně po nejbližší hrdlo potrubí svodu</t>
  </si>
  <si>
    <t>osazení nového svodu z PPs trubek a tvarovek vč. napojení na stávající svod,tepelná izolace nového svodu od vrchního líce stropního panelu až po plánovaný vrchní líc tepelné izolace plochy pláště s tl. izolantu min. 120 mm</t>
  </si>
  <si>
    <t>osazení vpusti Æ 80 mm s integrovanou manžetou materiálově shodnou s novou hydroizolační vrstvou těleso vtoku bude uloženo na pevném a rovném podkladu odolném proti promáčknutí(tepelná izolace z XPS polystyrenu)vtok bude opatřen ochranným košem pro zachytávání hrubých nečistot</t>
  </si>
  <si>
    <t>střešní vpust TOPWET PU dvoustupňová</t>
  </si>
  <si>
    <t>Úprava podkladu střešního pláště</t>
  </si>
  <si>
    <t>odstranění veškerých nečistot z povrchu původní hydroizolace</t>
  </si>
  <si>
    <t>prořezání nerovností, vysušení a vyrovnání stávající hydroizolace natavením přířezů z asfaltového pásu s nenasákavou vložkou kontrola stavu a soudržnosti vrchního modifikovaného asfaltového pásu s podkladem</t>
  </si>
  <si>
    <t>asfaltový pás typu PYE G 200 S4 o síle 4,0 mm</t>
  </si>
  <si>
    <t>lokální oprava spádování v místech tvorby louží (úžlabí, u komor VZT, na strojovně apod.)</t>
  </si>
  <si>
    <t>BITUVERM</t>
  </si>
  <si>
    <t>lit</t>
  </si>
  <si>
    <t xml:space="preserve">Navýšení atiky </t>
  </si>
  <si>
    <t>navýšení a zateplení atiky tepelnou izolací z polystyrenových dílců o síle 180 mm</t>
  </si>
  <si>
    <t>polystyren EPS 100 S o síle 180 mm</t>
  </si>
  <si>
    <t>natloukací hnoždinky VKO s 40 mm podložkou</t>
  </si>
  <si>
    <t>spád koruny bude vytvořen OSB deskou, spád bude min 3° do střechy, není možný obrácený spád koruny atiky</t>
  </si>
  <si>
    <t>OSB 3 deska o síle 18 mm</t>
  </si>
  <si>
    <t>zajištění OSB desky a polystyrenu samolepícím SBS asfaltovým pásem o minimální síle 2,5 mm s nosnou vložkou ze skelné rohože</t>
  </si>
  <si>
    <t>SBS asfaltový pás o minimální síle 2,5 mm s nosnou vložkou ze skelné rohože</t>
  </si>
  <si>
    <t>Montáž tepelné pochůzné izolace síly 180 mm s ukotvením kotevními prvky</t>
  </si>
  <si>
    <t>tepelná izolace o celkové síle 180 mm - rovné desky polystyrenu EPS 70 S o síle 100 mm + rovné desky polystyrenu EPS 100 S o síle 80 mm mechanicky kotvený k podkladu,  izolant bude pokládán ve dvou izolačních vrstvách na sraz a na vazbu s doplněním styčných spár nízkoexpanzní PUR pěnou a to včetně míst prostupů, okrajů apod.</t>
  </si>
  <si>
    <t>polystyren EPS 70 S o síle 100 mm</t>
  </si>
  <si>
    <t>polystyren EPS 100 S o síle 80 mm</t>
  </si>
  <si>
    <t>separační vrstva</t>
  </si>
  <si>
    <t>na tepelné izolaci bude celoplošně položena geotextilie 300g/m2</t>
  </si>
  <si>
    <t>montáž vodorovně</t>
  </si>
  <si>
    <t xml:space="preserve">montáž svisle </t>
  </si>
  <si>
    <t>kotvení TI</t>
  </si>
  <si>
    <t>vzhledem ke zjištěnému dobrému stavu železobetonového panelu (horní plášť střechy) je předpokládána varianta stabilizace vrstev nové střechy kotevními prvky ( VKO ),stabilizaci vrstev střešního pláště bude provedena s odolností větru do rychlosti 117km/h,před zahájením prací budou dodavatelem kotvení provedeny výtažné zkoušky pro ověření zvolené únosnosti kotevních prvků proti vytažení z podkladu a následný návrh kotvení</t>
  </si>
  <si>
    <t>Hydroizolační vrstva</t>
  </si>
  <si>
    <t>střešní fólie z mPVC v barvě šedé o síle 1,5 mm, kotvená k podkladu, spoje vodotěsně uzavřeny</t>
  </si>
  <si>
    <t>izolace prostupů</t>
  </si>
  <si>
    <t>kotvy pro kotvení izolace, samořezný šroub + samořezný šroub</t>
  </si>
  <si>
    <t>Klempířské prvky - atika</t>
  </si>
  <si>
    <t>L profil RS 150 z povlakového plechu jako nosná konstrukce pro závětrnou lištu</t>
  </si>
  <si>
    <t>výroba a montáž</t>
  </si>
  <si>
    <t>povlakový plech</t>
  </si>
  <si>
    <t>závětrná lišta RS 400 z FeZn lakovaného plechu, barva hnědá</t>
  </si>
  <si>
    <t>FeZn lakovaný plech</t>
  </si>
  <si>
    <t>natloukací hnoždinka / samořezné vruty s neoprénovým těsněním</t>
  </si>
  <si>
    <t>systémové oplechování</t>
  </si>
  <si>
    <t>koutová lišta RS 150 mm z povlakového plechu</t>
  </si>
  <si>
    <t>rohová lišta RS 150 mm z povlakového plechu</t>
  </si>
  <si>
    <t>Klempířské prvky - ukončení krytiny</t>
  </si>
  <si>
    <t>přítlačná lišta RS 100 z FeZn povlakového plechu pro přitlačení svislé izolace na prostupech přetmelená</t>
  </si>
  <si>
    <t>natloukací hmoždinka s poklopem</t>
  </si>
  <si>
    <t>PU tmel</t>
  </si>
  <si>
    <t>hromosvod</t>
  </si>
  <si>
    <t>Montáž nové bezúdržbové hromosvodné soustavy. Bezúdržbovost bude zajištěna materiálem, kdy vodičem bude drát ze slitiny hliníku Æ 8 mm v kombinaci s patkami, svorkami apod. Nové patky hromosvodu budou osazeny na nové podložky. Po montáži hromosvodu bude na celou hromosvodovou soustavu provedena revize</t>
  </si>
  <si>
    <t>spojovací svorky SS</t>
  </si>
  <si>
    <t>Patka hromosvodu</t>
  </si>
  <si>
    <t>drát Ø 8 mm AlMgSi</t>
  </si>
  <si>
    <t>revize hromosvodu</t>
  </si>
  <si>
    <t>subdodávka</t>
  </si>
  <si>
    <t>odpad</t>
  </si>
  <si>
    <t>likvidace odpadu</t>
  </si>
  <si>
    <t xml:space="preserve">Celkem </t>
  </si>
  <si>
    <t>VRN a přesun hmot</t>
  </si>
  <si>
    <t>Celkem bez DPH</t>
  </si>
  <si>
    <t>Celkem včetně DPH :</t>
  </si>
  <si>
    <t>záruka :</t>
  </si>
  <si>
    <t xml:space="preserve">  </t>
  </si>
  <si>
    <t xml:space="preserve">  STŘECHA  "PLOUŽNICE  328-331"</t>
  </si>
  <si>
    <t>krytina PVC 1,5 mm, bez demontáže stávající krytiny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</si>
</sst>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164" formatCode="_-* #,##0.00\ &quot;Kč&quot;_-;\-* #,##0.00\ &quot;Kč&quot;_-;_-* &quot;-&quot;\ &quot;Kč&quot;_-;_-@_-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0"/>
      <name val="Arial CE"/>
      <charset val="238"/>
    </font>
    <font>
      <sz val="10"/>
      <name val="Arial"/>
      <family val="2"/>
    </font>
    <font>
      <sz val="10"/>
      <name val="Arial"/>
      <family val="2"/>
      <charset val="238"/>
    </font>
    <font>
      <b/>
      <i/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10"/>
      <name val="Arial CE"/>
      <family val="2"/>
      <charset val="238"/>
    </font>
    <font>
      <i/>
      <sz val="10"/>
      <name val="Arial"/>
      <family val="2"/>
    </font>
    <font>
      <b/>
      <i/>
      <u/>
      <sz val="10"/>
      <name val="Arial"/>
      <family val="2"/>
      <charset val="238"/>
    </font>
    <font>
      <b/>
      <i/>
      <sz val="10"/>
      <name val="Arial"/>
      <family val="2"/>
    </font>
    <font>
      <sz val="10"/>
      <color indexed="8"/>
      <name val="Arial"/>
      <family val="2"/>
      <charset val="238"/>
    </font>
    <font>
      <b/>
      <sz val="16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34">
    <xf numFmtId="0" fontId="0" fillId="0" borderId="0" xfId="0"/>
    <xf numFmtId="0" fontId="2" fillId="2" borderId="0" xfId="0" applyFont="1" applyFill="1" applyBorder="1"/>
    <xf numFmtId="0" fontId="3" fillId="2" borderId="0" xfId="0" applyFont="1" applyFill="1" applyBorder="1"/>
    <xf numFmtId="0" fontId="4" fillId="2" borderId="0" xfId="0" applyFont="1" applyFill="1" applyBorder="1"/>
    <xf numFmtId="0" fontId="2" fillId="2" borderId="0" xfId="0" applyFont="1" applyFill="1" applyBorder="1" applyAlignment="1">
      <alignment horizontal="left" vertical="top"/>
    </xf>
    <xf numFmtId="44" fontId="3" fillId="2" borderId="0" xfId="2" applyFont="1" applyFill="1" applyBorder="1"/>
    <xf numFmtId="0" fontId="2" fillId="2" borderId="0" xfId="0" applyFont="1" applyFill="1" applyBorder="1" applyAlignment="1">
      <alignment vertical="center"/>
    </xf>
    <xf numFmtId="0" fontId="3" fillId="2" borderId="0" xfId="0" applyNumberFormat="1" applyFont="1" applyFill="1" applyBorder="1" applyAlignment="1" applyProtection="1">
      <alignment vertical="center"/>
    </xf>
    <xf numFmtId="0" fontId="5" fillId="2" borderId="0" xfId="0" applyNumberFormat="1" applyFont="1" applyFill="1" applyBorder="1" applyAlignment="1" applyProtection="1">
      <alignment vertical="center"/>
    </xf>
    <xf numFmtId="0" fontId="2" fillId="2" borderId="0" xfId="0" applyFont="1" applyFill="1" applyBorder="1" applyAlignment="1">
      <alignment horizontal="left" vertical="center"/>
    </xf>
    <xf numFmtId="2" fontId="2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Continuous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0" fillId="2" borderId="7" xfId="0" applyFont="1" applyFill="1" applyBorder="1" applyAlignment="1">
      <alignment horizontal="left" vertical="center"/>
    </xf>
    <xf numFmtId="4" fontId="2" fillId="2" borderId="7" xfId="1" applyNumberFormat="1" applyFont="1" applyFill="1" applyBorder="1" applyAlignment="1">
      <alignment horizontal="right" vertical="center"/>
    </xf>
    <xf numFmtId="4" fontId="2" fillId="2" borderId="7" xfId="1" applyNumberFormat="1" applyFont="1" applyFill="1" applyBorder="1" applyAlignment="1">
      <alignment vertical="center"/>
    </xf>
    <xf numFmtId="44" fontId="2" fillId="2" borderId="7" xfId="2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left" vertical="center" wrapText="1"/>
    </xf>
    <xf numFmtId="4" fontId="2" fillId="2" borderId="8" xfId="1" applyNumberFormat="1" applyFont="1" applyFill="1" applyBorder="1" applyAlignment="1">
      <alignment horizontal="right" vertical="center"/>
    </xf>
    <xf numFmtId="4" fontId="2" fillId="2" borderId="8" xfId="1" applyNumberFormat="1" applyFont="1" applyFill="1" applyBorder="1" applyAlignment="1">
      <alignment vertical="center"/>
    </xf>
    <xf numFmtId="44" fontId="2" fillId="2" borderId="8" xfId="2" applyFont="1" applyFill="1" applyBorder="1" applyAlignment="1">
      <alignment vertical="center"/>
    </xf>
    <xf numFmtId="0" fontId="7" fillId="2" borderId="9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11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4" fontId="2" fillId="2" borderId="10" xfId="1" applyNumberFormat="1" applyFont="1" applyFill="1" applyBorder="1" applyAlignment="1">
      <alignment horizontal="right" vertical="center"/>
    </xf>
    <xf numFmtId="4" fontId="2" fillId="2" borderId="10" xfId="1" applyNumberFormat="1" applyFont="1" applyFill="1" applyBorder="1" applyAlignment="1">
      <alignment vertical="center"/>
    </xf>
    <xf numFmtId="44" fontId="2" fillId="2" borderId="9" xfId="2" applyFont="1" applyFill="1" applyBorder="1" applyAlignment="1">
      <alignment vertical="center"/>
    </xf>
    <xf numFmtId="0" fontId="8" fillId="2" borderId="8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 wrapText="1"/>
    </xf>
    <xf numFmtId="0" fontId="8" fillId="2" borderId="13" xfId="0" applyFont="1" applyFill="1" applyBorder="1" applyAlignment="1">
      <alignment vertical="center" wrapText="1"/>
    </xf>
    <xf numFmtId="0" fontId="8" fillId="2" borderId="14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vertical="center"/>
    </xf>
    <xf numFmtId="4" fontId="2" fillId="2" borderId="13" xfId="1" applyNumberFormat="1" applyFont="1" applyFill="1" applyBorder="1" applyAlignment="1">
      <alignment horizontal="right" vertical="center"/>
    </xf>
    <xf numFmtId="4" fontId="2" fillId="2" borderId="13" xfId="1" applyNumberFormat="1" applyFont="1" applyFill="1" applyBorder="1" applyAlignment="1">
      <alignment vertical="center"/>
    </xf>
    <xf numFmtId="0" fontId="8" fillId="2" borderId="8" xfId="0" applyFont="1" applyFill="1" applyBorder="1"/>
    <xf numFmtId="0" fontId="9" fillId="2" borderId="8" xfId="0" applyFont="1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2" fontId="2" fillId="2" borderId="8" xfId="0" applyNumberFormat="1" applyFont="1" applyFill="1" applyBorder="1" applyAlignment="1">
      <alignment vertical="center"/>
    </xf>
    <xf numFmtId="4" fontId="2" fillId="2" borderId="8" xfId="0" applyNumberFormat="1" applyFont="1" applyFill="1" applyBorder="1" applyAlignment="1">
      <alignment vertical="center"/>
    </xf>
    <xf numFmtId="0" fontId="10" fillId="2" borderId="8" xfId="0" applyFont="1" applyFill="1" applyBorder="1"/>
    <xf numFmtId="0" fontId="2" fillId="2" borderId="8" xfId="0" applyFont="1" applyFill="1" applyBorder="1" applyAlignment="1">
      <alignment horizontal="left" vertical="center"/>
    </xf>
    <xf numFmtId="0" fontId="10" fillId="2" borderId="0" xfId="0" applyFont="1" applyFill="1" applyBorder="1"/>
    <xf numFmtId="0" fontId="11" fillId="2" borderId="12" xfId="0" applyFont="1" applyFill="1" applyBorder="1" applyAlignment="1">
      <alignment vertical="center" wrapText="1"/>
    </xf>
    <xf numFmtId="44" fontId="5" fillId="2" borderId="8" xfId="2" applyFont="1" applyFill="1" applyBorder="1" applyAlignment="1">
      <alignment vertical="center"/>
    </xf>
    <xf numFmtId="0" fontId="8" fillId="2" borderId="8" xfId="0" applyFont="1" applyFill="1" applyBorder="1" applyAlignment="1">
      <alignment wrapText="1"/>
    </xf>
    <xf numFmtId="0" fontId="8" fillId="2" borderId="12" xfId="0" applyFont="1" applyFill="1" applyBorder="1" applyAlignment="1">
      <alignment vertical="center" wrapText="1"/>
    </xf>
    <xf numFmtId="0" fontId="8" fillId="2" borderId="15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4" fontId="2" fillId="2" borderId="12" xfId="1" applyNumberFormat="1" applyFont="1" applyFill="1" applyBorder="1" applyAlignment="1">
      <alignment horizontal="right" vertical="center"/>
    </xf>
    <xf numFmtId="4" fontId="2" fillId="2" borderId="12" xfId="1" applyNumberFormat="1" applyFont="1" applyFill="1" applyBorder="1" applyAlignment="1">
      <alignment vertical="center"/>
    </xf>
    <xf numFmtId="44" fontId="2" fillId="2" borderId="12" xfId="2" applyFont="1" applyFill="1" applyBorder="1" applyAlignment="1">
      <alignment vertical="center"/>
    </xf>
    <xf numFmtId="0" fontId="8" fillId="2" borderId="14" xfId="0" applyFont="1" applyFill="1" applyBorder="1" applyAlignment="1">
      <alignment vertical="center"/>
    </xf>
    <xf numFmtId="44" fontId="2" fillId="2" borderId="13" xfId="2" applyFont="1" applyFill="1" applyBorder="1" applyAlignment="1">
      <alignment vertical="center"/>
    </xf>
    <xf numFmtId="0" fontId="7" fillId="2" borderId="0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/>
    </xf>
    <xf numFmtId="0" fontId="0" fillId="2" borderId="8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left" vertical="center"/>
    </xf>
    <xf numFmtId="0" fontId="9" fillId="2" borderId="8" xfId="0" applyFont="1" applyFill="1" applyBorder="1"/>
    <xf numFmtId="0" fontId="0" fillId="2" borderId="8" xfId="0" applyFont="1" applyFill="1" applyBorder="1"/>
    <xf numFmtId="2" fontId="0" fillId="2" borderId="8" xfId="0" applyNumberFormat="1" applyFont="1" applyFill="1" applyBorder="1"/>
    <xf numFmtId="2" fontId="0" fillId="2" borderId="8" xfId="0" quotePrefix="1" applyNumberFormat="1" applyFont="1" applyFill="1" applyBorder="1"/>
    <xf numFmtId="44" fontId="2" fillId="2" borderId="8" xfId="2" applyNumberFormat="1" applyFont="1" applyFill="1" applyBorder="1"/>
    <xf numFmtId="0" fontId="8" fillId="2" borderId="8" xfId="0" applyFont="1" applyFill="1" applyBorder="1" applyAlignment="1">
      <alignment horizontal="left" vertical="center" wrapText="1"/>
    </xf>
    <xf numFmtId="0" fontId="0" fillId="2" borderId="8" xfId="0" applyFont="1" applyFill="1" applyBorder="1" applyAlignment="1">
      <alignment vertical="center" wrapText="1"/>
    </xf>
    <xf numFmtId="0" fontId="0" fillId="2" borderId="8" xfId="0" applyFont="1" applyFill="1" applyBorder="1" applyAlignment="1">
      <alignment vertical="center"/>
    </xf>
    <xf numFmtId="0" fontId="8" fillId="2" borderId="13" xfId="0" applyFont="1" applyFill="1" applyBorder="1" applyAlignment="1">
      <alignment wrapText="1"/>
    </xf>
    <xf numFmtId="0" fontId="8" fillId="2" borderId="13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top"/>
    </xf>
    <xf numFmtId="4" fontId="2" fillId="2" borderId="13" xfId="1" applyNumberFormat="1" applyFont="1" applyFill="1" applyBorder="1" applyAlignment="1">
      <alignment horizontal="right"/>
    </xf>
    <xf numFmtId="4" fontId="2" fillId="2" borderId="13" xfId="1" applyNumberFormat="1" applyFont="1" applyFill="1" applyBorder="1"/>
    <xf numFmtId="44" fontId="2" fillId="2" borderId="13" xfId="2" applyFont="1" applyFill="1" applyBorder="1"/>
    <xf numFmtId="0" fontId="8" fillId="2" borderId="8" xfId="0" applyFont="1" applyFill="1" applyBorder="1" applyAlignment="1">
      <alignment vertical="top" wrapText="1"/>
    </xf>
    <xf numFmtId="0" fontId="2" fillId="2" borderId="8" xfId="0" applyFont="1" applyFill="1" applyBorder="1" applyAlignment="1">
      <alignment horizontal="left" vertical="top"/>
    </xf>
    <xf numFmtId="4" fontId="2" fillId="2" borderId="8" xfId="1" applyNumberFormat="1" applyFont="1" applyFill="1" applyBorder="1" applyAlignment="1">
      <alignment horizontal="right"/>
    </xf>
    <xf numFmtId="4" fontId="2" fillId="2" borderId="8" xfId="1" applyNumberFormat="1" applyFont="1" applyFill="1" applyBorder="1"/>
    <xf numFmtId="44" fontId="2" fillId="2" borderId="8" xfId="2" applyFont="1" applyFill="1" applyBorder="1"/>
    <xf numFmtId="2" fontId="5" fillId="2" borderId="8" xfId="0" applyNumberFormat="1" applyFont="1" applyFill="1" applyBorder="1"/>
    <xf numFmtId="2" fontId="2" fillId="2" borderId="8" xfId="0" quotePrefix="1" applyNumberFormat="1" applyFont="1" applyFill="1" applyBorder="1"/>
    <xf numFmtId="0" fontId="2" fillId="2" borderId="8" xfId="0" applyFont="1" applyFill="1" applyBorder="1" applyAlignment="1">
      <alignment vertical="center"/>
    </xf>
    <xf numFmtId="0" fontId="0" fillId="2" borderId="13" xfId="0" applyFont="1" applyFill="1" applyBorder="1" applyAlignment="1">
      <alignment vertical="top"/>
    </xf>
    <xf numFmtId="0" fontId="8" fillId="2" borderId="13" xfId="0" applyFont="1" applyFill="1" applyBorder="1"/>
    <xf numFmtId="0" fontId="12" fillId="2" borderId="8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horizontal="left" vertical="top" wrapText="1"/>
    </xf>
    <xf numFmtId="0" fontId="0" fillId="2" borderId="8" xfId="0" applyFont="1" applyFill="1" applyBorder="1" applyAlignment="1">
      <alignment horizontal="left" vertical="top"/>
    </xf>
    <xf numFmtId="0" fontId="2" fillId="2" borderId="8" xfId="0" applyFont="1" applyFill="1" applyBorder="1"/>
    <xf numFmtId="0" fontId="8" fillId="2" borderId="10" xfId="0" applyFont="1" applyFill="1" applyBorder="1" applyAlignment="1">
      <alignment wrapText="1"/>
    </xf>
    <xf numFmtId="0" fontId="8" fillId="2" borderId="10" xfId="0" applyFont="1" applyFill="1" applyBorder="1" applyAlignment="1">
      <alignment vertical="top" wrapText="1"/>
    </xf>
    <xf numFmtId="0" fontId="2" fillId="2" borderId="10" xfId="0" applyFont="1" applyFill="1" applyBorder="1"/>
    <xf numFmtId="4" fontId="2" fillId="2" borderId="10" xfId="1" applyNumberFormat="1" applyFont="1" applyFill="1" applyBorder="1"/>
    <xf numFmtId="164" fontId="2" fillId="2" borderId="13" xfId="3" applyNumberFormat="1" applyFont="1" applyFill="1" applyBorder="1"/>
    <xf numFmtId="0" fontId="2" fillId="2" borderId="13" xfId="0" applyFont="1" applyFill="1" applyBorder="1" applyAlignment="1">
      <alignment vertical="center"/>
    </xf>
    <xf numFmtId="164" fontId="2" fillId="2" borderId="13" xfId="3" applyNumberFormat="1" applyFont="1" applyFill="1" applyBorder="1" applyAlignment="1">
      <alignment vertical="center"/>
    </xf>
    <xf numFmtId="0" fontId="9" fillId="2" borderId="8" xfId="0" applyFont="1" applyFill="1" applyBorder="1" applyAlignment="1">
      <alignment vertical="center" wrapText="1"/>
    </xf>
    <xf numFmtId="2" fontId="0" fillId="2" borderId="8" xfId="0" applyNumberFormat="1" applyFill="1" applyBorder="1" applyAlignment="1">
      <alignment vertical="center"/>
    </xf>
    <xf numFmtId="2" fontId="0" fillId="2" borderId="8" xfId="0" quotePrefix="1" applyNumberFormat="1" applyFill="1" applyBorder="1" applyAlignment="1">
      <alignment vertical="center"/>
    </xf>
    <xf numFmtId="164" fontId="2" fillId="2" borderId="8" xfId="3" applyNumberFormat="1" applyFont="1" applyFill="1" applyBorder="1" applyAlignment="1">
      <alignment vertical="center"/>
    </xf>
    <xf numFmtId="0" fontId="13" fillId="2" borderId="8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horizontal="left" vertical="center" wrapText="1"/>
    </xf>
    <xf numFmtId="0" fontId="10" fillId="2" borderId="9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horizontal="left" vertical="center"/>
    </xf>
    <xf numFmtId="4" fontId="2" fillId="2" borderId="9" xfId="1" applyNumberFormat="1" applyFont="1" applyFill="1" applyBorder="1" applyAlignment="1">
      <alignment horizontal="right" vertical="center"/>
    </xf>
    <xf numFmtId="4" fontId="2" fillId="2" borderId="9" xfId="1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44" fontId="3" fillId="2" borderId="3" xfId="2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10" fontId="2" fillId="2" borderId="0" xfId="0" applyNumberFormat="1" applyFont="1" applyFill="1" applyBorder="1" applyAlignment="1">
      <alignment vertical="center"/>
    </xf>
    <xf numFmtId="44" fontId="2" fillId="2" borderId="17" xfId="2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44" fontId="3" fillId="2" borderId="6" xfId="2" applyFont="1" applyFill="1" applyBorder="1" applyAlignment="1">
      <alignment vertical="center"/>
    </xf>
    <xf numFmtId="0" fontId="14" fillId="2" borderId="0" xfId="0" applyFont="1" applyFill="1" applyBorder="1"/>
  </cellXfs>
  <cellStyles count="4">
    <cellStyle name="Čárky bez des. míst" xfId="1" builtinId="6"/>
    <cellStyle name="Měna" xfId="2" builtinId="4"/>
    <cellStyle name="Měny bez des. míst" xfId="3" builtinId="7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6"/>
  <sheetViews>
    <sheetView tabSelected="1" workbookViewId="0">
      <selection activeCell="I4" sqref="I4"/>
    </sheetView>
  </sheetViews>
  <sheetFormatPr defaultRowHeight="14.4" x14ac:dyDescent="0.3"/>
  <cols>
    <col min="2" max="2" width="11.5546875" customWidth="1"/>
    <col min="3" max="3" width="37.88671875" customWidth="1"/>
    <col min="4" max="4" width="12.21875" customWidth="1"/>
    <col min="9" max="9" width="13.88671875" customWidth="1"/>
  </cols>
  <sheetData>
    <row r="1" spans="1:9" x14ac:dyDescent="0.3">
      <c r="A1" s="1"/>
      <c r="B1" s="1"/>
      <c r="C1" s="2"/>
      <c r="D1" s="3"/>
      <c r="E1" s="4"/>
      <c r="F1" s="1"/>
      <c r="G1" s="1"/>
      <c r="H1" s="5"/>
      <c r="I1" s="1"/>
    </row>
    <row r="2" spans="1:9" x14ac:dyDescent="0.3">
      <c r="A2" s="1"/>
      <c r="B2" s="1"/>
      <c r="C2" s="2"/>
      <c r="D2" s="3"/>
      <c r="E2" s="4"/>
      <c r="F2" s="1"/>
      <c r="G2" s="1"/>
      <c r="H2" s="5"/>
      <c r="I2" s="1"/>
    </row>
    <row r="3" spans="1:9" x14ac:dyDescent="0.3">
      <c r="A3" s="1"/>
      <c r="B3" s="1"/>
      <c r="C3" s="2"/>
      <c r="D3" s="3"/>
      <c r="E3" s="4"/>
      <c r="F3" s="1"/>
      <c r="G3" s="1"/>
      <c r="H3" s="5"/>
      <c r="I3" s="1"/>
    </row>
    <row r="4" spans="1:9" ht="36.6" customHeight="1" x14ac:dyDescent="0.4">
      <c r="A4" s="133" t="s">
        <v>114</v>
      </c>
      <c r="B4" s="1"/>
      <c r="C4" s="2"/>
      <c r="D4" s="3" t="s">
        <v>113</v>
      </c>
      <c r="E4" s="4"/>
      <c r="F4" s="1"/>
      <c r="G4" s="1"/>
      <c r="H4" s="5"/>
      <c r="I4" s="1"/>
    </row>
    <row r="5" spans="1:9" x14ac:dyDescent="0.3">
      <c r="A5" s="1"/>
      <c r="B5" s="1"/>
      <c r="C5" s="2"/>
      <c r="D5" s="3"/>
      <c r="E5" s="4"/>
      <c r="F5" s="1"/>
      <c r="G5" s="1"/>
      <c r="H5" s="5"/>
      <c r="I5" s="1"/>
    </row>
    <row r="6" spans="1:9" x14ac:dyDescent="0.3">
      <c r="A6" s="1"/>
      <c r="B6" s="1"/>
      <c r="C6" s="2"/>
      <c r="D6" s="3"/>
      <c r="E6" s="4"/>
      <c r="F6" s="1"/>
      <c r="G6" s="1"/>
      <c r="H6" s="5"/>
      <c r="I6" s="1"/>
    </row>
    <row r="7" spans="1:9" x14ac:dyDescent="0.3">
      <c r="A7" s="6"/>
      <c r="B7" s="7"/>
      <c r="C7" s="8"/>
      <c r="D7" s="9" t="s">
        <v>0</v>
      </c>
      <c r="E7" s="9" t="s">
        <v>1</v>
      </c>
      <c r="F7" s="10">
        <v>497</v>
      </c>
      <c r="G7" s="10">
        <v>0</v>
      </c>
      <c r="H7" s="6"/>
      <c r="I7" s="1"/>
    </row>
    <row r="8" spans="1:9" x14ac:dyDescent="0.3">
      <c r="A8" s="6"/>
      <c r="B8" s="7"/>
      <c r="C8" s="8"/>
      <c r="D8" s="9" t="s">
        <v>2</v>
      </c>
      <c r="E8" s="9" t="s">
        <v>3</v>
      </c>
      <c r="F8" s="10">
        <v>113</v>
      </c>
      <c r="G8" s="10">
        <v>0</v>
      </c>
      <c r="H8" s="6"/>
      <c r="I8" s="1"/>
    </row>
    <row r="9" spans="1:9" ht="15" thickBot="1" x14ac:dyDescent="0.35">
      <c r="A9" s="11" t="s">
        <v>115</v>
      </c>
      <c r="B9" s="11"/>
      <c r="C9" s="12"/>
      <c r="D9" s="13" t="s">
        <v>4</v>
      </c>
      <c r="E9" s="14" t="s">
        <v>3</v>
      </c>
      <c r="F9" s="10">
        <v>48</v>
      </c>
      <c r="G9" s="10"/>
      <c r="H9" s="6"/>
      <c r="I9" s="1"/>
    </row>
    <row r="10" spans="1:9" x14ac:dyDescent="0.3">
      <c r="A10" s="15"/>
      <c r="B10" s="16"/>
      <c r="C10" s="16"/>
      <c r="D10" s="16"/>
      <c r="E10" s="17"/>
      <c r="F10" s="16"/>
      <c r="G10" s="16"/>
      <c r="H10" s="18"/>
      <c r="I10" s="1"/>
    </row>
    <row r="11" spans="1:9" ht="15" thickBot="1" x14ac:dyDescent="0.35">
      <c r="A11" s="19" t="s">
        <v>5</v>
      </c>
      <c r="B11" s="20" t="s">
        <v>6</v>
      </c>
      <c r="C11" s="21" t="s">
        <v>7</v>
      </c>
      <c r="D11" s="20" t="s">
        <v>8</v>
      </c>
      <c r="E11" s="22" t="s">
        <v>9</v>
      </c>
      <c r="F11" s="21" t="s">
        <v>10</v>
      </c>
      <c r="G11" s="21" t="s">
        <v>11</v>
      </c>
      <c r="H11" s="23" t="s">
        <v>12</v>
      </c>
      <c r="I11" s="1"/>
    </row>
    <row r="12" spans="1:9" ht="39.6" customHeight="1" x14ac:dyDescent="0.3">
      <c r="A12" s="24">
        <v>1</v>
      </c>
      <c r="B12" s="25" t="s">
        <v>13</v>
      </c>
      <c r="C12" s="26" t="s">
        <v>14</v>
      </c>
      <c r="D12" s="26" t="s">
        <v>15</v>
      </c>
      <c r="E12" s="27" t="s">
        <v>3</v>
      </c>
      <c r="F12" s="28">
        <f>F8+G8</f>
        <v>113</v>
      </c>
      <c r="G12" s="29"/>
      <c r="H12" s="30">
        <f>F12*G12</f>
        <v>0</v>
      </c>
      <c r="I12" s="1"/>
    </row>
    <row r="13" spans="1:9" ht="47.4" customHeight="1" x14ac:dyDescent="0.3">
      <c r="A13" s="31">
        <v>2</v>
      </c>
      <c r="B13" s="32"/>
      <c r="C13" s="33" t="s">
        <v>16</v>
      </c>
      <c r="D13" s="33" t="s">
        <v>15</v>
      </c>
      <c r="E13" s="34" t="s">
        <v>3</v>
      </c>
      <c r="F13" s="35">
        <f>F12+44</f>
        <v>157</v>
      </c>
      <c r="G13" s="36"/>
      <c r="H13" s="37">
        <f>F13*G13</f>
        <v>0</v>
      </c>
      <c r="I13" s="1"/>
    </row>
    <row r="14" spans="1:9" ht="36" customHeight="1" x14ac:dyDescent="0.3">
      <c r="A14" s="24">
        <v>3</v>
      </c>
      <c r="B14" s="38" t="s">
        <v>17</v>
      </c>
      <c r="C14" s="39" t="s">
        <v>18</v>
      </c>
      <c r="D14" s="40" t="s">
        <v>15</v>
      </c>
      <c r="E14" s="41" t="s">
        <v>19</v>
      </c>
      <c r="F14" s="42">
        <v>1</v>
      </c>
      <c r="G14" s="43"/>
      <c r="H14" s="44">
        <f t="shared" ref="H14:H25" si="0">G14*F14</f>
        <v>0</v>
      </c>
      <c r="I14" s="1"/>
    </row>
    <row r="15" spans="1:9" ht="169.8" customHeight="1" x14ac:dyDescent="0.3">
      <c r="A15" s="31">
        <v>4</v>
      </c>
      <c r="B15" s="32"/>
      <c r="C15" s="33" t="s">
        <v>20</v>
      </c>
      <c r="D15" s="45" t="s">
        <v>21</v>
      </c>
      <c r="E15" s="46" t="s">
        <v>19</v>
      </c>
      <c r="F15" s="35">
        <v>1</v>
      </c>
      <c r="G15" s="36"/>
      <c r="H15" s="37">
        <f t="shared" si="0"/>
        <v>0</v>
      </c>
      <c r="I15" s="1"/>
    </row>
    <row r="16" spans="1:9" ht="48" customHeight="1" x14ac:dyDescent="0.3">
      <c r="A16" s="24">
        <v>5</v>
      </c>
      <c r="B16" s="32"/>
      <c r="C16" s="33" t="s">
        <v>22</v>
      </c>
      <c r="D16" s="45" t="s">
        <v>21</v>
      </c>
      <c r="E16" s="46" t="s">
        <v>19</v>
      </c>
      <c r="F16" s="35">
        <f>F14</f>
        <v>1</v>
      </c>
      <c r="G16" s="36"/>
      <c r="H16" s="37">
        <f t="shared" si="0"/>
        <v>0</v>
      </c>
      <c r="I16" s="1"/>
    </row>
    <row r="17" spans="1:9" ht="40.799999999999997" customHeight="1" x14ac:dyDescent="0.3">
      <c r="A17" s="31">
        <v>6</v>
      </c>
      <c r="B17" s="47" t="s">
        <v>23</v>
      </c>
      <c r="C17" s="48" t="s">
        <v>24</v>
      </c>
      <c r="D17" s="49" t="s">
        <v>15</v>
      </c>
      <c r="E17" s="50" t="s">
        <v>19</v>
      </c>
      <c r="F17" s="51">
        <v>4</v>
      </c>
      <c r="G17" s="52"/>
      <c r="H17" s="37">
        <f t="shared" si="0"/>
        <v>0</v>
      </c>
      <c r="I17" s="1"/>
    </row>
    <row r="18" spans="1:9" ht="42.6" customHeight="1" x14ac:dyDescent="0.3">
      <c r="A18" s="24">
        <v>7</v>
      </c>
      <c r="B18" s="47"/>
      <c r="C18" s="48" t="s">
        <v>25</v>
      </c>
      <c r="D18" s="49" t="s">
        <v>21</v>
      </c>
      <c r="E18" s="50" t="s">
        <v>19</v>
      </c>
      <c r="F18" s="51">
        <f>F17</f>
        <v>4</v>
      </c>
      <c r="G18" s="52"/>
      <c r="H18" s="37">
        <f t="shared" si="0"/>
        <v>0</v>
      </c>
      <c r="I18" s="1"/>
    </row>
    <row r="19" spans="1:9" x14ac:dyDescent="0.3">
      <c r="A19" s="31">
        <v>8</v>
      </c>
      <c r="B19" s="47"/>
      <c r="C19" s="53" t="s">
        <v>26</v>
      </c>
      <c r="D19" s="54" t="s">
        <v>27</v>
      </c>
      <c r="E19" s="55" t="s">
        <v>3</v>
      </c>
      <c r="F19" s="56">
        <f>F17*(2*4)</f>
        <v>32</v>
      </c>
      <c r="G19" s="57"/>
      <c r="H19" s="37">
        <f t="shared" si="0"/>
        <v>0</v>
      </c>
      <c r="I19" s="1"/>
    </row>
    <row r="20" spans="1:9" x14ac:dyDescent="0.3">
      <c r="A20" s="24">
        <v>9</v>
      </c>
      <c r="B20" s="47"/>
      <c r="C20" s="58" t="s">
        <v>28</v>
      </c>
      <c r="D20" s="54" t="s">
        <v>27</v>
      </c>
      <c r="E20" s="59" t="s">
        <v>19</v>
      </c>
      <c r="F20" s="56">
        <f>F18</f>
        <v>4</v>
      </c>
      <c r="G20" s="56"/>
      <c r="H20" s="37">
        <f t="shared" si="0"/>
        <v>0</v>
      </c>
      <c r="I20" s="1"/>
    </row>
    <row r="21" spans="1:9" x14ac:dyDescent="0.3">
      <c r="A21" s="31">
        <v>10</v>
      </c>
      <c r="B21" s="47"/>
      <c r="C21" s="60" t="s">
        <v>29</v>
      </c>
      <c r="D21" s="49" t="s">
        <v>21</v>
      </c>
      <c r="E21" s="50" t="s">
        <v>19</v>
      </c>
      <c r="F21" s="51">
        <f>F17</f>
        <v>4</v>
      </c>
      <c r="G21" s="52"/>
      <c r="H21" s="37">
        <f t="shared" si="0"/>
        <v>0</v>
      </c>
      <c r="I21" s="1"/>
    </row>
    <row r="22" spans="1:9" ht="53.4" customHeight="1" x14ac:dyDescent="0.3">
      <c r="A22" s="24">
        <v>11</v>
      </c>
      <c r="B22" s="61"/>
      <c r="C22" s="48" t="s">
        <v>30</v>
      </c>
      <c r="D22" s="54" t="s">
        <v>31</v>
      </c>
      <c r="E22" s="59" t="s">
        <v>19</v>
      </c>
      <c r="F22" s="56">
        <f>F17</f>
        <v>4</v>
      </c>
      <c r="G22" s="57"/>
      <c r="H22" s="62">
        <f t="shared" si="0"/>
        <v>0</v>
      </c>
      <c r="I22" s="1"/>
    </row>
    <row r="23" spans="1:9" ht="27" customHeight="1" x14ac:dyDescent="0.3">
      <c r="A23" s="31">
        <v>12</v>
      </c>
      <c r="B23" s="47"/>
      <c r="C23" s="63" t="s">
        <v>32</v>
      </c>
      <c r="D23" s="54" t="s">
        <v>27</v>
      </c>
      <c r="E23" s="59" t="s">
        <v>19</v>
      </c>
      <c r="F23" s="56">
        <f>F22</f>
        <v>4</v>
      </c>
      <c r="G23" s="57"/>
      <c r="H23" s="62">
        <f t="shared" si="0"/>
        <v>0</v>
      </c>
      <c r="I23" s="1"/>
    </row>
    <row r="24" spans="1:9" x14ac:dyDescent="0.3">
      <c r="A24" s="24">
        <v>13</v>
      </c>
      <c r="B24" s="47"/>
      <c r="C24" s="58" t="s">
        <v>28</v>
      </c>
      <c r="D24" s="54" t="s">
        <v>27</v>
      </c>
      <c r="E24" s="59" t="s">
        <v>19</v>
      </c>
      <c r="F24" s="56">
        <f>F22</f>
        <v>4</v>
      </c>
      <c r="G24" s="56"/>
      <c r="H24" s="62">
        <f t="shared" si="0"/>
        <v>0</v>
      </c>
      <c r="I24" s="1"/>
    </row>
    <row r="25" spans="1:9" ht="29.4" customHeight="1" x14ac:dyDescent="0.3">
      <c r="A25" s="31">
        <v>14</v>
      </c>
      <c r="B25" s="47"/>
      <c r="C25" s="48" t="s">
        <v>33</v>
      </c>
      <c r="D25" s="49" t="s">
        <v>21</v>
      </c>
      <c r="E25" s="50" t="s">
        <v>19</v>
      </c>
      <c r="F25" s="51">
        <f>F17</f>
        <v>4</v>
      </c>
      <c r="G25" s="52"/>
      <c r="H25" s="62">
        <f t="shared" si="0"/>
        <v>0</v>
      </c>
      <c r="I25" s="1"/>
    </row>
    <row r="26" spans="1:9" ht="27.6" customHeight="1" x14ac:dyDescent="0.3">
      <c r="A26" s="24">
        <v>15</v>
      </c>
      <c r="B26" s="47" t="s">
        <v>34</v>
      </c>
      <c r="C26" s="64" t="s">
        <v>35</v>
      </c>
      <c r="D26" s="65" t="s">
        <v>21</v>
      </c>
      <c r="E26" s="66" t="s">
        <v>19</v>
      </c>
      <c r="F26" s="67">
        <v>8</v>
      </c>
      <c r="G26" s="68"/>
      <c r="H26" s="69">
        <f t="shared" ref="H26:H35" si="1">F26*G26</f>
        <v>0</v>
      </c>
      <c r="I26" s="1"/>
    </row>
    <row r="27" spans="1:9" ht="45.6" customHeight="1" x14ac:dyDescent="0.3">
      <c r="A27" s="31">
        <v>16</v>
      </c>
      <c r="B27" s="47"/>
      <c r="C27" s="48" t="s">
        <v>36</v>
      </c>
      <c r="D27" s="70" t="s">
        <v>21</v>
      </c>
      <c r="E27" s="50" t="s">
        <v>19</v>
      </c>
      <c r="F27" s="51">
        <f>F26</f>
        <v>8</v>
      </c>
      <c r="G27" s="52"/>
      <c r="H27" s="71">
        <f t="shared" si="1"/>
        <v>0</v>
      </c>
      <c r="I27" s="1"/>
    </row>
    <row r="28" spans="1:9" ht="35.4" customHeight="1" x14ac:dyDescent="0.3">
      <c r="A28" s="24">
        <v>17</v>
      </c>
      <c r="B28" s="72"/>
      <c r="C28" s="64" t="s">
        <v>37</v>
      </c>
      <c r="D28" s="65" t="s">
        <v>31</v>
      </c>
      <c r="E28" s="66" t="s">
        <v>19</v>
      </c>
      <c r="F28" s="67">
        <f>F26</f>
        <v>8</v>
      </c>
      <c r="G28" s="68"/>
      <c r="H28" s="69">
        <f t="shared" si="1"/>
        <v>0</v>
      </c>
      <c r="I28" s="1"/>
    </row>
    <row r="29" spans="1:9" ht="19.2" customHeight="1" x14ac:dyDescent="0.3">
      <c r="A29" s="31">
        <v>18</v>
      </c>
      <c r="B29" s="72"/>
      <c r="C29" s="48" t="s">
        <v>38</v>
      </c>
      <c r="D29" s="70" t="s">
        <v>27</v>
      </c>
      <c r="E29" s="50" t="s">
        <v>1</v>
      </c>
      <c r="F29" s="51">
        <f>F26*3.3</f>
        <v>26.4</v>
      </c>
      <c r="G29" s="52"/>
      <c r="H29" s="71">
        <f t="shared" si="1"/>
        <v>0</v>
      </c>
      <c r="I29" s="1"/>
    </row>
    <row r="30" spans="1:9" ht="39.6" customHeight="1" x14ac:dyDescent="0.3">
      <c r="A30" s="24">
        <v>19</v>
      </c>
      <c r="B30" s="72"/>
      <c r="C30" s="48" t="s">
        <v>39</v>
      </c>
      <c r="D30" s="70" t="s">
        <v>27</v>
      </c>
      <c r="E30" s="50" t="s">
        <v>1</v>
      </c>
      <c r="F30" s="51">
        <f>F29*1.2</f>
        <v>31.679999999999996</v>
      </c>
      <c r="G30" s="52"/>
      <c r="H30" s="71">
        <f t="shared" si="1"/>
        <v>0</v>
      </c>
      <c r="I30" s="1"/>
    </row>
    <row r="31" spans="1:9" ht="17.399999999999999" customHeight="1" x14ac:dyDescent="0.3">
      <c r="A31" s="31">
        <v>20</v>
      </c>
      <c r="B31" s="72"/>
      <c r="C31" s="64" t="s">
        <v>40</v>
      </c>
      <c r="D31" s="65" t="s">
        <v>27</v>
      </c>
      <c r="E31" s="66" t="s">
        <v>19</v>
      </c>
      <c r="F31" s="67">
        <f>F28*12</f>
        <v>96</v>
      </c>
      <c r="G31" s="68"/>
      <c r="H31" s="69">
        <f t="shared" si="1"/>
        <v>0</v>
      </c>
      <c r="I31" s="1"/>
    </row>
    <row r="32" spans="1:9" ht="60" customHeight="1" x14ac:dyDescent="0.3">
      <c r="A32" s="24">
        <v>21</v>
      </c>
      <c r="B32" s="32" t="s">
        <v>41</v>
      </c>
      <c r="C32" s="48" t="s">
        <v>42</v>
      </c>
      <c r="D32" s="70" t="s">
        <v>15</v>
      </c>
      <c r="E32" s="50" t="s">
        <v>19</v>
      </c>
      <c r="F32" s="51">
        <f>F26</f>
        <v>8</v>
      </c>
      <c r="G32" s="52"/>
      <c r="H32" s="71">
        <f t="shared" si="1"/>
        <v>0</v>
      </c>
      <c r="I32" s="1"/>
    </row>
    <row r="33" spans="1:9" ht="60" customHeight="1" x14ac:dyDescent="0.3">
      <c r="A33" s="31">
        <v>22</v>
      </c>
      <c r="B33" s="32"/>
      <c r="C33" s="48" t="s">
        <v>43</v>
      </c>
      <c r="D33" s="70" t="s">
        <v>31</v>
      </c>
      <c r="E33" s="50" t="s">
        <v>19</v>
      </c>
      <c r="F33" s="51">
        <f>F32</f>
        <v>8</v>
      </c>
      <c r="G33" s="52"/>
      <c r="H33" s="71">
        <f t="shared" si="1"/>
        <v>0</v>
      </c>
      <c r="I33" s="1"/>
    </row>
    <row r="34" spans="1:9" x14ac:dyDescent="0.3">
      <c r="A34" s="24">
        <v>23</v>
      </c>
      <c r="B34" s="32"/>
      <c r="C34" s="48"/>
      <c r="D34" s="70" t="s">
        <v>27</v>
      </c>
      <c r="E34" s="50" t="s">
        <v>19</v>
      </c>
      <c r="F34" s="51">
        <f>F33</f>
        <v>8</v>
      </c>
      <c r="G34" s="52"/>
      <c r="H34" s="71">
        <f t="shared" si="1"/>
        <v>0</v>
      </c>
      <c r="I34" s="1"/>
    </row>
    <row r="35" spans="1:9" ht="28.8" customHeight="1" x14ac:dyDescent="0.3">
      <c r="A35" s="31">
        <v>24</v>
      </c>
      <c r="B35" s="47" t="s">
        <v>44</v>
      </c>
      <c r="C35" s="48" t="s">
        <v>45</v>
      </c>
      <c r="D35" s="70" t="s">
        <v>21</v>
      </c>
      <c r="E35" s="50" t="s">
        <v>19</v>
      </c>
      <c r="F35" s="51">
        <f>F26</f>
        <v>8</v>
      </c>
      <c r="G35" s="52"/>
      <c r="H35" s="71">
        <f t="shared" si="1"/>
        <v>0</v>
      </c>
      <c r="I35" s="1"/>
    </row>
    <row r="36" spans="1:9" ht="57" customHeight="1" x14ac:dyDescent="0.3">
      <c r="A36" s="24">
        <v>25</v>
      </c>
      <c r="B36" s="47"/>
      <c r="C36" s="48" t="s">
        <v>46</v>
      </c>
      <c r="D36" s="73" t="s">
        <v>31</v>
      </c>
      <c r="E36" s="59" t="s">
        <v>19</v>
      </c>
      <c r="F36" s="56">
        <f>F35</f>
        <v>8</v>
      </c>
      <c r="G36" s="57"/>
      <c r="H36" s="62">
        <f>G36*F36</f>
        <v>0</v>
      </c>
      <c r="I36" s="1"/>
    </row>
    <row r="37" spans="1:9" ht="13.8" customHeight="1" x14ac:dyDescent="0.3">
      <c r="A37" s="31">
        <v>26</v>
      </c>
      <c r="B37" s="47"/>
      <c r="C37" s="33" t="s">
        <v>47</v>
      </c>
      <c r="D37" s="73" t="s">
        <v>27</v>
      </c>
      <c r="E37" s="74" t="s">
        <v>19</v>
      </c>
      <c r="F37" s="56">
        <f>F36/2</f>
        <v>4</v>
      </c>
      <c r="G37" s="57"/>
      <c r="H37" s="62">
        <f>G37*F37</f>
        <v>0</v>
      </c>
      <c r="I37" s="1"/>
    </row>
    <row r="38" spans="1:9" x14ac:dyDescent="0.3">
      <c r="A38" s="24">
        <v>27</v>
      </c>
      <c r="B38" s="47"/>
      <c r="C38" s="75" t="s">
        <v>48</v>
      </c>
      <c r="D38" s="76" t="s">
        <v>27</v>
      </c>
      <c r="E38" s="77" t="s">
        <v>1</v>
      </c>
      <c r="F38" s="10">
        <f>F36*1.2</f>
        <v>9.6</v>
      </c>
      <c r="G38" s="10"/>
      <c r="H38" s="62">
        <f>G38*F38</f>
        <v>0</v>
      </c>
      <c r="I38" s="1"/>
    </row>
    <row r="39" spans="1:9" ht="15.6" customHeight="1" x14ac:dyDescent="0.3">
      <c r="A39" s="31">
        <v>28</v>
      </c>
      <c r="B39" s="47"/>
      <c r="C39" s="48" t="s">
        <v>28</v>
      </c>
      <c r="D39" s="70" t="s">
        <v>27</v>
      </c>
      <c r="E39" s="50" t="s">
        <v>19</v>
      </c>
      <c r="F39" s="51">
        <f>F36</f>
        <v>8</v>
      </c>
      <c r="G39" s="52"/>
      <c r="H39" s="62">
        <f>G39*F39</f>
        <v>0</v>
      </c>
      <c r="I39" s="1"/>
    </row>
    <row r="40" spans="1:9" ht="31.2" customHeight="1" x14ac:dyDescent="0.3">
      <c r="A40" s="24">
        <v>29</v>
      </c>
      <c r="B40" s="47"/>
      <c r="C40" s="26" t="s">
        <v>49</v>
      </c>
      <c r="D40" s="26" t="s">
        <v>31</v>
      </c>
      <c r="E40" s="27" t="s">
        <v>19</v>
      </c>
      <c r="F40" s="28">
        <f>F35</f>
        <v>8</v>
      </c>
      <c r="G40" s="29"/>
      <c r="H40" s="30">
        <f>F40*G40</f>
        <v>0</v>
      </c>
      <c r="I40" s="1"/>
    </row>
    <row r="41" spans="1:9" x14ac:dyDescent="0.3">
      <c r="A41" s="31">
        <v>30</v>
      </c>
      <c r="B41" s="47"/>
      <c r="C41" s="78" t="s">
        <v>50</v>
      </c>
      <c r="D41" s="53" t="s">
        <v>27</v>
      </c>
      <c r="E41" s="79" t="s">
        <v>19</v>
      </c>
      <c r="F41" s="80">
        <f>F40</f>
        <v>8</v>
      </c>
      <c r="G41" s="81"/>
      <c r="H41" s="82">
        <f>G41*F41</f>
        <v>0</v>
      </c>
      <c r="I41" s="1"/>
    </row>
    <row r="42" spans="1:9" ht="46.2" customHeight="1" x14ac:dyDescent="0.3">
      <c r="A42" s="24">
        <v>31</v>
      </c>
      <c r="B42" s="47" t="s">
        <v>51</v>
      </c>
      <c r="C42" s="48" t="s">
        <v>52</v>
      </c>
      <c r="D42" s="49" t="s">
        <v>15</v>
      </c>
      <c r="E42" s="50" t="s">
        <v>19</v>
      </c>
      <c r="F42" s="51">
        <v>4</v>
      </c>
      <c r="G42" s="52"/>
      <c r="H42" s="71">
        <f t="shared" ref="H42:H50" si="2">F42*G42</f>
        <v>0</v>
      </c>
      <c r="I42" s="1"/>
    </row>
    <row r="43" spans="1:9" ht="82.2" customHeight="1" x14ac:dyDescent="0.3">
      <c r="A43" s="31">
        <v>32</v>
      </c>
      <c r="B43" s="32"/>
      <c r="C43" s="33" t="s">
        <v>53</v>
      </c>
      <c r="D43" s="83" t="s">
        <v>31</v>
      </c>
      <c r="E43" s="84" t="s">
        <v>19</v>
      </c>
      <c r="F43" s="35">
        <f>F42</f>
        <v>4</v>
      </c>
      <c r="G43" s="36"/>
      <c r="H43" s="37">
        <f t="shared" si="2"/>
        <v>0</v>
      </c>
      <c r="I43" s="1"/>
    </row>
    <row r="44" spans="1:9" x14ac:dyDescent="0.3">
      <c r="A44" s="24">
        <v>33</v>
      </c>
      <c r="B44" s="32"/>
      <c r="C44" s="33"/>
      <c r="D44" s="83" t="s">
        <v>27</v>
      </c>
      <c r="E44" s="84" t="s">
        <v>19</v>
      </c>
      <c r="F44" s="35">
        <f>F43</f>
        <v>4</v>
      </c>
      <c r="G44" s="36"/>
      <c r="H44" s="37">
        <f t="shared" si="2"/>
        <v>0</v>
      </c>
      <c r="I44" s="1"/>
    </row>
    <row r="45" spans="1:9" ht="104.4" customHeight="1" x14ac:dyDescent="0.3">
      <c r="A45" s="31">
        <v>34</v>
      </c>
      <c r="B45" s="32"/>
      <c r="C45" s="33" t="s">
        <v>54</v>
      </c>
      <c r="D45" s="49" t="s">
        <v>31</v>
      </c>
      <c r="E45" s="50" t="s">
        <v>19</v>
      </c>
      <c r="F45" s="51">
        <f>F42</f>
        <v>4</v>
      </c>
      <c r="G45" s="52"/>
      <c r="H45" s="71">
        <f t="shared" si="2"/>
        <v>0</v>
      </c>
      <c r="I45" s="1"/>
    </row>
    <row r="46" spans="1:9" ht="21" customHeight="1" x14ac:dyDescent="0.3">
      <c r="A46" s="24">
        <v>35</v>
      </c>
      <c r="B46" s="32"/>
      <c r="C46" s="33" t="s">
        <v>55</v>
      </c>
      <c r="D46" s="83" t="s">
        <v>27</v>
      </c>
      <c r="E46" s="84" t="s">
        <v>19</v>
      </c>
      <c r="F46" s="35">
        <f>F42</f>
        <v>4</v>
      </c>
      <c r="G46" s="36"/>
      <c r="H46" s="37">
        <f t="shared" si="2"/>
        <v>0</v>
      </c>
      <c r="I46" s="1"/>
    </row>
    <row r="47" spans="1:9" ht="55.8" customHeight="1" x14ac:dyDescent="0.3">
      <c r="A47" s="31">
        <v>36</v>
      </c>
      <c r="B47" s="32" t="s">
        <v>56</v>
      </c>
      <c r="C47" s="33" t="s">
        <v>57</v>
      </c>
      <c r="D47" s="33" t="s">
        <v>31</v>
      </c>
      <c r="E47" s="85" t="s">
        <v>1</v>
      </c>
      <c r="F47" s="80">
        <f>F7</f>
        <v>497</v>
      </c>
      <c r="G47" s="36"/>
      <c r="H47" s="37">
        <f t="shared" si="2"/>
        <v>0</v>
      </c>
      <c r="I47" s="1"/>
    </row>
    <row r="48" spans="1:9" ht="81.599999999999994" customHeight="1" x14ac:dyDescent="0.3">
      <c r="A48" s="24">
        <v>37</v>
      </c>
      <c r="B48" s="32"/>
      <c r="C48" s="33" t="s">
        <v>58</v>
      </c>
      <c r="D48" s="33" t="s">
        <v>31</v>
      </c>
      <c r="E48" s="85" t="s">
        <v>1</v>
      </c>
      <c r="F48" s="35">
        <f>F47-9</f>
        <v>488</v>
      </c>
      <c r="G48" s="36"/>
      <c r="H48" s="37">
        <f t="shared" si="2"/>
        <v>0</v>
      </c>
      <c r="I48" s="1"/>
    </row>
    <row r="49" spans="1:9" ht="28.2" customHeight="1" x14ac:dyDescent="0.3">
      <c r="A49" s="31">
        <v>38</v>
      </c>
      <c r="B49" s="32"/>
      <c r="C49" s="86" t="s">
        <v>59</v>
      </c>
      <c r="D49" s="87" t="s">
        <v>27</v>
      </c>
      <c r="E49" s="88" t="s">
        <v>1</v>
      </c>
      <c r="F49" s="89">
        <f>F48*0.05</f>
        <v>24.400000000000002</v>
      </c>
      <c r="G49" s="90"/>
      <c r="H49" s="91">
        <f t="shared" si="2"/>
        <v>0</v>
      </c>
      <c r="I49" s="1"/>
    </row>
    <row r="50" spans="1:9" ht="45.6" customHeight="1" x14ac:dyDescent="0.3">
      <c r="A50" s="24">
        <v>39</v>
      </c>
      <c r="B50" s="32"/>
      <c r="C50" s="33" t="s">
        <v>60</v>
      </c>
      <c r="D50" s="92" t="s">
        <v>31</v>
      </c>
      <c r="E50" s="93" t="s">
        <v>1</v>
      </c>
      <c r="F50" s="94">
        <f>F7*0.1</f>
        <v>49.7</v>
      </c>
      <c r="G50" s="95"/>
      <c r="H50" s="96">
        <f t="shared" si="2"/>
        <v>0</v>
      </c>
      <c r="I50" s="1"/>
    </row>
    <row r="51" spans="1:9" ht="12" customHeight="1" x14ac:dyDescent="0.3">
      <c r="A51" s="31">
        <v>40</v>
      </c>
      <c r="B51" s="32"/>
      <c r="C51" s="33" t="s">
        <v>61</v>
      </c>
      <c r="D51" s="53" t="s">
        <v>27</v>
      </c>
      <c r="E51" s="93" t="s">
        <v>62</v>
      </c>
      <c r="F51" s="97">
        <f>F50*18</f>
        <v>894.6</v>
      </c>
      <c r="G51" s="98"/>
      <c r="H51" s="96">
        <f>G51*F51</f>
        <v>0</v>
      </c>
      <c r="I51" s="1"/>
    </row>
    <row r="52" spans="1:9" ht="35.4" customHeight="1" x14ac:dyDescent="0.3">
      <c r="A52" s="24">
        <v>41</v>
      </c>
      <c r="B52" s="32" t="s">
        <v>63</v>
      </c>
      <c r="C52" s="33" t="s">
        <v>64</v>
      </c>
      <c r="D52" s="33" t="s">
        <v>31</v>
      </c>
      <c r="E52" s="85" t="s">
        <v>3</v>
      </c>
      <c r="F52" s="35">
        <f>F8</f>
        <v>113</v>
      </c>
      <c r="G52" s="36"/>
      <c r="H52" s="37">
        <f>F52*G52</f>
        <v>0</v>
      </c>
      <c r="I52" s="1"/>
    </row>
    <row r="53" spans="1:9" ht="18.600000000000001" customHeight="1" x14ac:dyDescent="0.3">
      <c r="A53" s="31">
        <v>42</v>
      </c>
      <c r="B53" s="32"/>
      <c r="C53" s="33" t="s">
        <v>65</v>
      </c>
      <c r="D53" s="33" t="s">
        <v>27</v>
      </c>
      <c r="E53" s="99" t="s">
        <v>1</v>
      </c>
      <c r="F53" s="35">
        <f>F52*0.6</f>
        <v>67.8</v>
      </c>
      <c r="G53" s="36"/>
      <c r="H53" s="37">
        <f>F53*G53</f>
        <v>0</v>
      </c>
      <c r="I53" s="1"/>
    </row>
    <row r="54" spans="1:9" ht="25.2" customHeight="1" x14ac:dyDescent="0.3">
      <c r="A54" s="24">
        <v>43</v>
      </c>
      <c r="B54" s="32"/>
      <c r="C54" s="33" t="s">
        <v>66</v>
      </c>
      <c r="D54" s="33" t="s">
        <v>27</v>
      </c>
      <c r="E54" s="85" t="s">
        <v>19</v>
      </c>
      <c r="F54" s="35">
        <f>F52*5</f>
        <v>565</v>
      </c>
      <c r="G54" s="36"/>
      <c r="H54" s="37">
        <f>F54*G54</f>
        <v>0</v>
      </c>
      <c r="I54" s="1"/>
    </row>
    <row r="55" spans="1:9" ht="39.6" customHeight="1" x14ac:dyDescent="0.3">
      <c r="A55" s="31">
        <v>44</v>
      </c>
      <c r="B55" s="32"/>
      <c r="C55" s="33" t="s">
        <v>67</v>
      </c>
      <c r="D55" s="87" t="s">
        <v>31</v>
      </c>
      <c r="E55" s="100" t="s">
        <v>3</v>
      </c>
      <c r="F55" s="89">
        <f>F52</f>
        <v>113</v>
      </c>
      <c r="G55" s="90"/>
      <c r="H55" s="96">
        <f>G55*F55</f>
        <v>0</v>
      </c>
      <c r="I55" s="1"/>
    </row>
    <row r="56" spans="1:9" ht="14.4" customHeight="1" x14ac:dyDescent="0.3">
      <c r="A56" s="24">
        <v>45</v>
      </c>
      <c r="B56" s="32"/>
      <c r="C56" s="87" t="s">
        <v>68</v>
      </c>
      <c r="D56" s="101" t="s">
        <v>27</v>
      </c>
      <c r="E56" s="100" t="s">
        <v>1</v>
      </c>
      <c r="F56" s="90">
        <f>(F55*0.25)*1.1</f>
        <v>31.075000000000003</v>
      </c>
      <c r="G56" s="90"/>
      <c r="H56" s="96">
        <f>G56*F56</f>
        <v>0</v>
      </c>
      <c r="I56" s="1"/>
    </row>
    <row r="57" spans="1:9" ht="54" customHeight="1" x14ac:dyDescent="0.3">
      <c r="A57" s="31">
        <v>46</v>
      </c>
      <c r="B57" s="32"/>
      <c r="C57" s="33" t="s">
        <v>69</v>
      </c>
      <c r="D57" s="33" t="s">
        <v>31</v>
      </c>
      <c r="E57" s="85" t="s">
        <v>3</v>
      </c>
      <c r="F57" s="35">
        <f>F52</f>
        <v>113</v>
      </c>
      <c r="G57" s="36"/>
      <c r="H57" s="37">
        <f>F57*G57</f>
        <v>0</v>
      </c>
      <c r="I57" s="1"/>
    </row>
    <row r="58" spans="1:9" ht="28.8" customHeight="1" x14ac:dyDescent="0.3">
      <c r="A58" s="24">
        <v>47</v>
      </c>
      <c r="B58" s="32"/>
      <c r="C58" s="33" t="s">
        <v>70</v>
      </c>
      <c r="D58" s="87" t="s">
        <v>27</v>
      </c>
      <c r="E58" s="100" t="s">
        <v>1</v>
      </c>
      <c r="F58" s="89">
        <f>(F57*0.7)*1.16</f>
        <v>91.755999999999986</v>
      </c>
      <c r="G58" s="90"/>
      <c r="H58" s="96">
        <f>G58*F58</f>
        <v>0</v>
      </c>
      <c r="I58" s="1"/>
    </row>
    <row r="59" spans="1:9" ht="124.8" customHeight="1" x14ac:dyDescent="0.3">
      <c r="A59" s="31">
        <v>48</v>
      </c>
      <c r="B59" s="102" t="s">
        <v>71</v>
      </c>
      <c r="C59" s="33" t="s">
        <v>72</v>
      </c>
      <c r="D59" s="33" t="s">
        <v>31</v>
      </c>
      <c r="E59" s="99" t="s">
        <v>1</v>
      </c>
      <c r="F59" s="35">
        <f>F7-6</f>
        <v>491</v>
      </c>
      <c r="G59" s="36"/>
      <c r="H59" s="37">
        <f>F59*G59</f>
        <v>0</v>
      </c>
      <c r="I59" s="1"/>
    </row>
    <row r="60" spans="1:9" ht="15" customHeight="1" x14ac:dyDescent="0.3">
      <c r="A60" s="24">
        <v>49</v>
      </c>
      <c r="B60" s="102"/>
      <c r="C60" s="33" t="s">
        <v>73</v>
      </c>
      <c r="D60" s="33" t="s">
        <v>27</v>
      </c>
      <c r="E60" s="99" t="s">
        <v>1</v>
      </c>
      <c r="F60" s="35">
        <f>F59</f>
        <v>491</v>
      </c>
      <c r="G60" s="36"/>
      <c r="H60" s="37">
        <f>F60*G60</f>
        <v>0</v>
      </c>
      <c r="I60" s="1"/>
    </row>
    <row r="61" spans="1:9" ht="17.399999999999999" customHeight="1" x14ac:dyDescent="0.3">
      <c r="A61" s="31">
        <v>50</v>
      </c>
      <c r="B61" s="102"/>
      <c r="C61" s="33" t="s">
        <v>74</v>
      </c>
      <c r="D61" s="33" t="s">
        <v>27</v>
      </c>
      <c r="E61" s="99" t="s">
        <v>1</v>
      </c>
      <c r="F61" s="35">
        <f>F59</f>
        <v>491</v>
      </c>
      <c r="G61" s="36"/>
      <c r="H61" s="37">
        <f>F61*G61</f>
        <v>0</v>
      </c>
      <c r="I61" s="1"/>
    </row>
    <row r="62" spans="1:9" ht="31.8" customHeight="1" x14ac:dyDescent="0.3">
      <c r="A62" s="24">
        <v>51</v>
      </c>
      <c r="B62" s="102" t="s">
        <v>75</v>
      </c>
      <c r="C62" s="33" t="s">
        <v>76</v>
      </c>
      <c r="D62" s="33" t="s">
        <v>77</v>
      </c>
      <c r="E62" s="99" t="s">
        <v>1</v>
      </c>
      <c r="F62" s="35">
        <f>F7</f>
        <v>497</v>
      </c>
      <c r="G62" s="36"/>
      <c r="H62" s="37">
        <f t="shared" ref="H62:H84" si="3">F62*G62</f>
        <v>0</v>
      </c>
      <c r="I62" s="1"/>
    </row>
    <row r="63" spans="1:9" ht="26.4" x14ac:dyDescent="0.3">
      <c r="A63" s="31">
        <v>52</v>
      </c>
      <c r="B63" s="102"/>
      <c r="C63" s="33"/>
      <c r="D63" s="33" t="s">
        <v>78</v>
      </c>
      <c r="E63" s="99" t="s">
        <v>3</v>
      </c>
      <c r="F63" s="35">
        <f>F9</f>
        <v>48</v>
      </c>
      <c r="G63" s="36"/>
      <c r="H63" s="37">
        <f t="shared" si="3"/>
        <v>0</v>
      </c>
      <c r="I63" s="1"/>
    </row>
    <row r="64" spans="1:9" x14ac:dyDescent="0.3">
      <c r="A64" s="24">
        <v>53</v>
      </c>
      <c r="B64" s="102"/>
      <c r="C64" s="33"/>
      <c r="D64" s="33" t="s">
        <v>27</v>
      </c>
      <c r="E64" s="99" t="s">
        <v>1</v>
      </c>
      <c r="F64" s="35">
        <f>((F63*0.8)+F62)*1.16</f>
        <v>621.06399999999996</v>
      </c>
      <c r="G64" s="36"/>
      <c r="H64" s="37">
        <f t="shared" si="3"/>
        <v>0</v>
      </c>
      <c r="I64" s="1"/>
    </row>
    <row r="65" spans="1:9" ht="153" customHeight="1" x14ac:dyDescent="0.3">
      <c r="A65" s="31">
        <v>54</v>
      </c>
      <c r="B65" s="102" t="s">
        <v>79</v>
      </c>
      <c r="C65" s="33" t="s">
        <v>80</v>
      </c>
      <c r="D65" s="33" t="s">
        <v>27</v>
      </c>
      <c r="E65" s="74" t="s">
        <v>19</v>
      </c>
      <c r="F65" s="35">
        <f>F7*2</f>
        <v>994</v>
      </c>
      <c r="G65" s="36"/>
      <c r="H65" s="37">
        <f t="shared" si="3"/>
        <v>0</v>
      </c>
      <c r="I65" s="1"/>
    </row>
    <row r="66" spans="1:9" ht="42.6" customHeight="1" x14ac:dyDescent="0.3">
      <c r="A66" s="24">
        <v>55</v>
      </c>
      <c r="B66" s="102" t="s">
        <v>81</v>
      </c>
      <c r="C66" s="103" t="s">
        <v>82</v>
      </c>
      <c r="D66" s="103" t="s">
        <v>77</v>
      </c>
      <c r="E66" s="93" t="s">
        <v>1</v>
      </c>
      <c r="F66" s="94">
        <f>F62</f>
        <v>497</v>
      </c>
      <c r="G66" s="95"/>
      <c r="H66" s="96">
        <f t="shared" si="3"/>
        <v>0</v>
      </c>
      <c r="I66" s="1"/>
    </row>
    <row r="67" spans="1:9" ht="26.4" x14ac:dyDescent="0.3">
      <c r="A67" s="31">
        <v>56</v>
      </c>
      <c r="B67" s="102"/>
      <c r="C67" s="103"/>
      <c r="D67" s="103" t="s">
        <v>78</v>
      </c>
      <c r="E67" s="104" t="s">
        <v>1</v>
      </c>
      <c r="F67" s="94">
        <f>F63</f>
        <v>48</v>
      </c>
      <c r="G67" s="95"/>
      <c r="H67" s="96">
        <f t="shared" si="3"/>
        <v>0</v>
      </c>
      <c r="I67" s="1"/>
    </row>
    <row r="68" spans="1:9" ht="26.4" x14ac:dyDescent="0.3">
      <c r="A68" s="24">
        <v>57</v>
      </c>
      <c r="B68" s="102"/>
      <c r="C68" s="103" t="s">
        <v>83</v>
      </c>
      <c r="D68" s="103" t="s">
        <v>78</v>
      </c>
      <c r="E68" s="104" t="s">
        <v>19</v>
      </c>
      <c r="F68" s="94">
        <v>1</v>
      </c>
      <c r="G68" s="95"/>
      <c r="H68" s="96">
        <f t="shared" si="3"/>
        <v>0</v>
      </c>
      <c r="I68" s="1"/>
    </row>
    <row r="69" spans="1:9" x14ac:dyDescent="0.3">
      <c r="A69" s="31">
        <v>58</v>
      </c>
      <c r="B69" s="102"/>
      <c r="C69" s="103"/>
      <c r="D69" s="103" t="s">
        <v>27</v>
      </c>
      <c r="E69" s="93" t="s">
        <v>1</v>
      </c>
      <c r="F69" s="94">
        <f>((F67*0.8)+F66)*1.16</f>
        <v>621.06399999999996</v>
      </c>
      <c r="G69" s="95"/>
      <c r="H69" s="96">
        <f t="shared" si="3"/>
        <v>0</v>
      </c>
      <c r="I69" s="1"/>
    </row>
    <row r="70" spans="1:9" ht="27" customHeight="1" x14ac:dyDescent="0.3">
      <c r="A70" s="24">
        <v>59</v>
      </c>
      <c r="B70" s="102"/>
      <c r="C70" s="103" t="s">
        <v>84</v>
      </c>
      <c r="D70" s="103" t="s">
        <v>27</v>
      </c>
      <c r="E70" s="104" t="s">
        <v>19</v>
      </c>
      <c r="F70" s="94">
        <f>F66*5</f>
        <v>2485</v>
      </c>
      <c r="G70" s="95"/>
      <c r="H70" s="96">
        <f t="shared" si="3"/>
        <v>0</v>
      </c>
      <c r="I70" s="1"/>
    </row>
    <row r="71" spans="1:9" ht="30" customHeight="1" x14ac:dyDescent="0.3">
      <c r="A71" s="31">
        <v>60</v>
      </c>
      <c r="B71" s="102" t="s">
        <v>85</v>
      </c>
      <c r="C71" s="92" t="s">
        <v>86</v>
      </c>
      <c r="D71" s="53" t="s">
        <v>87</v>
      </c>
      <c r="E71" s="105" t="s">
        <v>3</v>
      </c>
      <c r="F71" s="95">
        <f>F8</f>
        <v>113</v>
      </c>
      <c r="G71" s="95"/>
      <c r="H71" s="91">
        <f t="shared" si="3"/>
        <v>0</v>
      </c>
      <c r="I71" s="1"/>
    </row>
    <row r="72" spans="1:9" ht="13.8" customHeight="1" x14ac:dyDescent="0.3">
      <c r="A72" s="24">
        <v>61</v>
      </c>
      <c r="B72" s="102"/>
      <c r="C72" s="92" t="s">
        <v>88</v>
      </c>
      <c r="D72" s="53" t="s">
        <v>27</v>
      </c>
      <c r="E72" s="105" t="s">
        <v>1</v>
      </c>
      <c r="F72" s="95">
        <f>(F71*0.2)</f>
        <v>22.6</v>
      </c>
      <c r="G72" s="95"/>
      <c r="H72" s="91">
        <f t="shared" si="3"/>
        <v>0</v>
      </c>
      <c r="I72" s="1"/>
    </row>
    <row r="73" spans="1:9" ht="27" customHeight="1" x14ac:dyDescent="0.3">
      <c r="A73" s="31">
        <v>62</v>
      </c>
      <c r="B73" s="32"/>
      <c r="C73" s="92" t="s">
        <v>89</v>
      </c>
      <c r="D73" s="53" t="s">
        <v>87</v>
      </c>
      <c r="E73" s="105" t="s">
        <v>3</v>
      </c>
      <c r="F73" s="95">
        <f>F71</f>
        <v>113</v>
      </c>
      <c r="G73" s="95"/>
      <c r="H73" s="91">
        <f t="shared" si="3"/>
        <v>0</v>
      </c>
      <c r="I73" s="1"/>
    </row>
    <row r="74" spans="1:9" ht="13.8" customHeight="1" x14ac:dyDescent="0.3">
      <c r="A74" s="24">
        <v>63</v>
      </c>
      <c r="B74" s="102"/>
      <c r="C74" s="92" t="s">
        <v>90</v>
      </c>
      <c r="D74" s="53" t="s">
        <v>27</v>
      </c>
      <c r="E74" s="105" t="s">
        <v>1</v>
      </c>
      <c r="F74" s="95">
        <f>(F73*0.5)*1.1</f>
        <v>62.150000000000006</v>
      </c>
      <c r="G74" s="95"/>
      <c r="H74" s="91">
        <f t="shared" si="3"/>
        <v>0</v>
      </c>
      <c r="I74" s="1"/>
    </row>
    <row r="75" spans="1:9" ht="26.4" customHeight="1" x14ac:dyDescent="0.3">
      <c r="A75" s="31">
        <v>64</v>
      </c>
      <c r="B75" s="32"/>
      <c r="C75" s="106" t="s">
        <v>91</v>
      </c>
      <c r="D75" s="107" t="s">
        <v>27</v>
      </c>
      <c r="E75" s="108" t="s">
        <v>19</v>
      </c>
      <c r="F75" s="109">
        <f>F71*5</f>
        <v>565</v>
      </c>
      <c r="G75" s="109"/>
      <c r="H75" s="110">
        <f t="shared" si="3"/>
        <v>0</v>
      </c>
      <c r="I75" s="1"/>
    </row>
    <row r="76" spans="1:9" ht="28.2" customHeight="1" x14ac:dyDescent="0.3">
      <c r="A76" s="24">
        <v>65</v>
      </c>
      <c r="B76" s="32" t="s">
        <v>92</v>
      </c>
      <c r="C76" s="63" t="s">
        <v>93</v>
      </c>
      <c r="D76" s="53" t="s">
        <v>87</v>
      </c>
      <c r="E76" s="105" t="s">
        <v>3</v>
      </c>
      <c r="F76" s="95">
        <f>F8</f>
        <v>113</v>
      </c>
      <c r="G76" s="95"/>
      <c r="H76" s="91">
        <f t="shared" si="3"/>
        <v>0</v>
      </c>
      <c r="I76" s="1"/>
    </row>
    <row r="77" spans="1:9" ht="14.4" customHeight="1" x14ac:dyDescent="0.3">
      <c r="A77" s="31">
        <v>66</v>
      </c>
      <c r="B77" s="32"/>
      <c r="C77" s="92" t="s">
        <v>88</v>
      </c>
      <c r="D77" s="53" t="s">
        <v>27</v>
      </c>
      <c r="E77" s="105" t="s">
        <v>1</v>
      </c>
      <c r="F77" s="95">
        <f>(F76*0.15)*1.1</f>
        <v>18.645</v>
      </c>
      <c r="G77" s="95"/>
      <c r="H77" s="91">
        <f t="shared" si="3"/>
        <v>0</v>
      </c>
      <c r="I77" s="1"/>
    </row>
    <row r="78" spans="1:9" ht="30" customHeight="1" x14ac:dyDescent="0.3">
      <c r="A78" s="24">
        <v>67</v>
      </c>
      <c r="B78" s="32"/>
      <c r="C78" s="106" t="s">
        <v>91</v>
      </c>
      <c r="D78" s="107" t="s">
        <v>27</v>
      </c>
      <c r="E78" s="108" t="s">
        <v>19</v>
      </c>
      <c r="F78" s="109">
        <f>F74*5</f>
        <v>310.75</v>
      </c>
      <c r="G78" s="109"/>
      <c r="H78" s="110">
        <f t="shared" si="3"/>
        <v>0</v>
      </c>
      <c r="I78" s="1"/>
    </row>
    <row r="79" spans="1:9" ht="30.6" customHeight="1" x14ac:dyDescent="0.3">
      <c r="A79" s="31">
        <v>68</v>
      </c>
      <c r="B79" s="32"/>
      <c r="C79" s="63" t="s">
        <v>94</v>
      </c>
      <c r="D79" s="53" t="s">
        <v>87</v>
      </c>
      <c r="E79" s="105" t="s">
        <v>3</v>
      </c>
      <c r="F79" s="95">
        <v>50</v>
      </c>
      <c r="G79" s="95"/>
      <c r="H79" s="91">
        <f t="shared" si="3"/>
        <v>0</v>
      </c>
      <c r="I79" s="1"/>
    </row>
    <row r="80" spans="1:9" ht="16.2" customHeight="1" x14ac:dyDescent="0.3">
      <c r="A80" s="24">
        <v>69</v>
      </c>
      <c r="B80" s="32"/>
      <c r="C80" s="92" t="s">
        <v>88</v>
      </c>
      <c r="D80" s="53" t="s">
        <v>27</v>
      </c>
      <c r="E80" s="105" t="s">
        <v>1</v>
      </c>
      <c r="F80" s="95">
        <f>(F79*0.15)*1.1</f>
        <v>8.25</v>
      </c>
      <c r="G80" s="95"/>
      <c r="H80" s="91">
        <f t="shared" si="3"/>
        <v>0</v>
      </c>
      <c r="I80" s="1"/>
    </row>
    <row r="81" spans="1:9" ht="27.6" customHeight="1" x14ac:dyDescent="0.3">
      <c r="A81" s="31">
        <v>70</v>
      </c>
      <c r="B81" s="32"/>
      <c r="C81" s="106" t="s">
        <v>91</v>
      </c>
      <c r="D81" s="107" t="s">
        <v>27</v>
      </c>
      <c r="E81" s="108" t="s">
        <v>19</v>
      </c>
      <c r="F81" s="109">
        <f>F77*5</f>
        <v>93.224999999999994</v>
      </c>
      <c r="G81" s="109"/>
      <c r="H81" s="110">
        <f t="shared" si="3"/>
        <v>0</v>
      </c>
      <c r="I81" s="1"/>
    </row>
    <row r="82" spans="1:9" ht="55.2" customHeight="1" x14ac:dyDescent="0.3">
      <c r="A82" s="24">
        <v>71</v>
      </c>
      <c r="B82" s="102" t="s">
        <v>95</v>
      </c>
      <c r="C82" s="33" t="s">
        <v>96</v>
      </c>
      <c r="D82" s="45" t="s">
        <v>87</v>
      </c>
      <c r="E82" s="99" t="s">
        <v>3</v>
      </c>
      <c r="F82" s="36">
        <f>F9</f>
        <v>48</v>
      </c>
      <c r="G82" s="36"/>
      <c r="H82" s="71">
        <f t="shared" si="3"/>
        <v>0</v>
      </c>
      <c r="I82" s="1"/>
    </row>
    <row r="83" spans="1:9" ht="14.4" customHeight="1" x14ac:dyDescent="0.3">
      <c r="A83" s="31">
        <v>72</v>
      </c>
      <c r="B83" s="32"/>
      <c r="C83" s="92" t="s">
        <v>88</v>
      </c>
      <c r="D83" s="45" t="s">
        <v>27</v>
      </c>
      <c r="E83" s="99" t="s">
        <v>1</v>
      </c>
      <c r="F83" s="36">
        <f>(F82*0.1)*1.1</f>
        <v>5.2800000000000011</v>
      </c>
      <c r="G83" s="36"/>
      <c r="H83" s="71">
        <f t="shared" si="3"/>
        <v>0</v>
      </c>
      <c r="I83" s="1"/>
    </row>
    <row r="84" spans="1:9" ht="14.4" customHeight="1" x14ac:dyDescent="0.3">
      <c r="A84" s="24">
        <v>73</v>
      </c>
      <c r="B84" s="32"/>
      <c r="C84" s="33" t="s">
        <v>97</v>
      </c>
      <c r="D84" s="48" t="s">
        <v>27</v>
      </c>
      <c r="E84" s="111" t="s">
        <v>19</v>
      </c>
      <c r="F84" s="52">
        <f>F72*6</f>
        <v>135.60000000000002</v>
      </c>
      <c r="G84" s="52"/>
      <c r="H84" s="112">
        <f t="shared" si="3"/>
        <v>0</v>
      </c>
      <c r="I84" s="1"/>
    </row>
    <row r="85" spans="1:9" x14ac:dyDescent="0.3">
      <c r="A85" s="31">
        <v>74</v>
      </c>
      <c r="B85" s="32"/>
      <c r="C85" s="113" t="s">
        <v>98</v>
      </c>
      <c r="D85" s="45" t="s">
        <v>27</v>
      </c>
      <c r="E85" s="85" t="s">
        <v>19</v>
      </c>
      <c r="F85" s="114">
        <f>F82/7</f>
        <v>6.8571428571428568</v>
      </c>
      <c r="G85" s="115"/>
      <c r="H85" s="37">
        <f>G85*F85</f>
        <v>0</v>
      </c>
      <c r="I85" s="1"/>
    </row>
    <row r="86" spans="1:9" ht="122.4" customHeight="1" x14ac:dyDescent="0.3">
      <c r="A86" s="24">
        <v>75</v>
      </c>
      <c r="B86" s="32" t="s">
        <v>99</v>
      </c>
      <c r="C86" s="33" t="s">
        <v>100</v>
      </c>
      <c r="D86" s="45" t="s">
        <v>31</v>
      </c>
      <c r="E86" s="55" t="s">
        <v>3</v>
      </c>
      <c r="F86" s="35">
        <f>F13</f>
        <v>157</v>
      </c>
      <c r="G86" s="36"/>
      <c r="H86" s="116">
        <f t="shared" ref="H86:H91" si="4">F86*G86</f>
        <v>0</v>
      </c>
      <c r="I86" s="1"/>
    </row>
    <row r="87" spans="1:9" ht="24" customHeight="1" x14ac:dyDescent="0.3">
      <c r="A87" s="31">
        <v>76</v>
      </c>
      <c r="B87" s="117"/>
      <c r="C87" s="33" t="s">
        <v>101</v>
      </c>
      <c r="D87" s="45" t="s">
        <v>27</v>
      </c>
      <c r="E87" s="55" t="s">
        <v>19</v>
      </c>
      <c r="F87" s="36">
        <f>F8+15</f>
        <v>128</v>
      </c>
      <c r="G87" s="36"/>
      <c r="H87" s="116">
        <f t="shared" si="4"/>
        <v>0</v>
      </c>
      <c r="I87" s="1"/>
    </row>
    <row r="88" spans="1:9" ht="22.8" customHeight="1" x14ac:dyDescent="0.3">
      <c r="A88" s="24">
        <v>77</v>
      </c>
      <c r="B88" s="32"/>
      <c r="C88" s="118" t="s">
        <v>102</v>
      </c>
      <c r="D88" s="45" t="s">
        <v>27</v>
      </c>
      <c r="E88" s="59" t="s">
        <v>19</v>
      </c>
      <c r="F88" s="35">
        <v>80</v>
      </c>
      <c r="G88" s="36"/>
      <c r="H88" s="37">
        <f t="shared" si="4"/>
        <v>0</v>
      </c>
      <c r="I88" s="1"/>
    </row>
    <row r="89" spans="1:9" ht="21" customHeight="1" x14ac:dyDescent="0.3">
      <c r="A89" s="31">
        <v>78</v>
      </c>
      <c r="B89" s="32"/>
      <c r="C89" s="33" t="s">
        <v>103</v>
      </c>
      <c r="D89" s="45" t="s">
        <v>27</v>
      </c>
      <c r="E89" s="55" t="s">
        <v>3</v>
      </c>
      <c r="F89" s="35">
        <f>F86*1.1</f>
        <v>172.70000000000002</v>
      </c>
      <c r="G89" s="36"/>
      <c r="H89" s="37">
        <f t="shared" si="4"/>
        <v>0</v>
      </c>
      <c r="I89" s="1"/>
    </row>
    <row r="90" spans="1:9" ht="21.6" customHeight="1" x14ac:dyDescent="0.3">
      <c r="A90" s="24">
        <v>79</v>
      </c>
      <c r="B90" s="119"/>
      <c r="C90" s="33" t="s">
        <v>104</v>
      </c>
      <c r="D90" s="33" t="s">
        <v>105</v>
      </c>
      <c r="E90" s="120" t="s">
        <v>19</v>
      </c>
      <c r="F90" s="35">
        <v>1</v>
      </c>
      <c r="G90" s="36"/>
      <c r="H90" s="116">
        <f t="shared" si="4"/>
        <v>0</v>
      </c>
      <c r="I90" s="1"/>
    </row>
    <row r="91" spans="1:9" ht="20.399999999999999" customHeight="1" thickBot="1" x14ac:dyDescent="0.35">
      <c r="A91" s="31">
        <v>80</v>
      </c>
      <c r="B91" s="38" t="s">
        <v>106</v>
      </c>
      <c r="C91" s="121" t="s">
        <v>107</v>
      </c>
      <c r="D91" s="122" t="s">
        <v>105</v>
      </c>
      <c r="E91" s="123" t="s">
        <v>19</v>
      </c>
      <c r="F91" s="124">
        <v>1</v>
      </c>
      <c r="G91" s="125"/>
      <c r="H91" s="44">
        <f t="shared" si="4"/>
        <v>0</v>
      </c>
      <c r="I91" s="1"/>
    </row>
    <row r="92" spans="1:9" x14ac:dyDescent="0.3">
      <c r="A92" s="15"/>
      <c r="B92" s="16"/>
      <c r="C92" s="126" t="s">
        <v>108</v>
      </c>
      <c r="D92" s="16"/>
      <c r="E92" s="17"/>
      <c r="F92" s="16"/>
      <c r="G92" s="16"/>
      <c r="H92" s="127">
        <f>SUM(H12:H91)</f>
        <v>0</v>
      </c>
      <c r="I92" s="1"/>
    </row>
    <row r="93" spans="1:9" x14ac:dyDescent="0.3">
      <c r="A93" s="128"/>
      <c r="B93" s="6"/>
      <c r="C93" s="6" t="s">
        <v>109</v>
      </c>
      <c r="D93" s="6"/>
      <c r="E93" s="9"/>
      <c r="F93" s="129"/>
      <c r="G93" s="6"/>
      <c r="H93" s="130">
        <f>H92*F93</f>
        <v>0</v>
      </c>
      <c r="I93" s="1"/>
    </row>
    <row r="94" spans="1:9" ht="15" thickBot="1" x14ac:dyDescent="0.35">
      <c r="A94" s="19"/>
      <c r="B94" s="21"/>
      <c r="C94" s="131" t="s">
        <v>110</v>
      </c>
      <c r="D94" s="21"/>
      <c r="E94" s="22"/>
      <c r="F94" s="21"/>
      <c r="G94" s="21"/>
      <c r="H94" s="132">
        <f>H92+H93</f>
        <v>0</v>
      </c>
      <c r="I94" s="1"/>
    </row>
    <row r="95" spans="1:9" x14ac:dyDescent="0.3">
      <c r="A95" s="1"/>
      <c r="B95" s="1"/>
      <c r="C95" s="2" t="s">
        <v>111</v>
      </c>
      <c r="D95" s="1"/>
      <c r="E95" s="4"/>
      <c r="F95" s="1"/>
      <c r="G95" s="1"/>
      <c r="H95" s="5">
        <f>H94*1.15</f>
        <v>0</v>
      </c>
      <c r="I95" s="1"/>
    </row>
    <row r="96" spans="1:9" x14ac:dyDescent="0.3">
      <c r="A96" s="1"/>
      <c r="B96" s="1"/>
      <c r="C96" s="2" t="s">
        <v>112</v>
      </c>
      <c r="D96" s="3"/>
      <c r="E96" s="4"/>
      <c r="F96" s="1"/>
      <c r="G96" s="1"/>
      <c r="H96" s="5"/>
      <c r="I96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Miloslav Jakoubek</dc:creator>
  <cp:lastModifiedBy>Miloslav Jakoubek</cp:lastModifiedBy>
  <dcterms:created xsi:type="dcterms:W3CDTF">2016-02-25T06:26:41Z</dcterms:created>
  <dcterms:modified xsi:type="dcterms:W3CDTF">2016-02-25T08:10:44Z</dcterms:modified>
</cp:coreProperties>
</file>